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abidea\Documents\GitHub\EnergyIntensityIndicators\EnergyIntensityIndicators\Industry\Data\"/>
    </mc:Choice>
  </mc:AlternateContent>
  <xr:revisionPtr revIDLastSave="0" documentId="13_ncr:1_{2831E4F3-782A-4BCF-A337-E50260FB4346}" xr6:coauthVersionLast="46" xr6:coauthVersionMax="46" xr10:uidLastSave="{00000000-0000-0000-0000-000000000000}"/>
  <bookViews>
    <workbookView xWindow="-110" yWindow="-110" windowWidth="19420" windowHeight="10420" xr2:uid="{A6C6BCAA-ABF1-4B9D-982C-3968A57AA616}"/>
  </bookViews>
  <sheets>
    <sheet name="Ag Cons by Us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\j">#REF!</definedName>
    <definedName name="_1982">[1]RECS_2!#REF!</definedName>
    <definedName name="AllData">#REF!</definedName>
    <definedName name="base_row">[2]General_inputs!$M$6</definedName>
    <definedName name="Base_year">[2]General_inputs!$F$6</definedName>
    <definedName name="Base_year2">[2]General_inputs!$F$7</definedName>
    <definedName name="Fuel_type">[3]General_inputs!$F$16</definedName>
    <definedName name="HTML_CodePage" hidden="1">1252</definedName>
    <definedName name="HTML_Control" hidden="1">{"'Sheet1'!$A$1:$K$41"}</definedName>
    <definedName name="HTML_Description" hidden="1">""</definedName>
    <definedName name="HTML_Email" hidden="1">""</definedName>
    <definedName name="HTML_Header" hidden="1">""</definedName>
    <definedName name="HTML_LastUpdate" hidden="1">"7/26/00"</definedName>
    <definedName name="HTML_LineAfter" hidden="1">FALSE</definedName>
    <definedName name="HTML_LineBefore" hidden="1">FALSE</definedName>
    <definedName name="HTML_Name" hidden="1">"Stephanie Battles"</definedName>
    <definedName name="HTML_OBDlg2" hidden="1">TRUE</definedName>
    <definedName name="HTML_OBDlg4" hidden="1">TRUE</definedName>
    <definedName name="HTML_OS" hidden="1">0</definedName>
    <definedName name="HTML_PathFile" hidden="1">"C:\WEBSHARE\WWWROOT\efficiency\spreadsheets\MyHTML.htm"</definedName>
    <definedName name="HTML_Title" hidden="1">"Total Square Feet in U.S. Housing Units"</definedName>
    <definedName name="index_label">[2]General_inputs!$U$6</definedName>
    <definedName name="_xlnm.Print_Area" localSheetId="0">'Ag Cons by Use'!$B$6:$AM$49</definedName>
    <definedName name="Print_Area_MI">[4]Price!#REF!</definedName>
    <definedName name="_xlnm.Print_Titles" localSheetId="0">'Ag Cons by Use'!$A:$A,'Ag Cons by Use'!$1:$4</definedName>
    <definedName name="QtrData">'[5]Authnot Prelim'!#REF!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89" i="1" l="1"/>
  <c r="AM88" i="1"/>
  <c r="AB88" i="1"/>
  <c r="AA88" i="1"/>
  <c r="Z88" i="1"/>
  <c r="AM87" i="1"/>
  <c r="AB87" i="1"/>
  <c r="AA87" i="1"/>
  <c r="Z87" i="1"/>
  <c r="AM86" i="1"/>
  <c r="AB86" i="1"/>
  <c r="AA86" i="1"/>
  <c r="Z86" i="1"/>
  <c r="AM85" i="1"/>
  <c r="AB85" i="1"/>
  <c r="AA85" i="1"/>
  <c r="Z85" i="1"/>
  <c r="AM84" i="1"/>
  <c r="AB84" i="1"/>
  <c r="AA84" i="1"/>
  <c r="Z84" i="1"/>
  <c r="AM83" i="1"/>
  <c r="AB83" i="1"/>
  <c r="AA83" i="1"/>
  <c r="Z83" i="1"/>
  <c r="AM82" i="1"/>
  <c r="AB82" i="1"/>
  <c r="AA82" i="1"/>
  <c r="Z82" i="1"/>
  <c r="AM81" i="1"/>
  <c r="AB81" i="1"/>
  <c r="AA81" i="1"/>
  <c r="Z81" i="1"/>
  <c r="AM80" i="1"/>
  <c r="AB80" i="1"/>
  <c r="AA80" i="1"/>
  <c r="Z80" i="1"/>
  <c r="AM79" i="1"/>
  <c r="AB79" i="1"/>
  <c r="AA79" i="1"/>
  <c r="Z79" i="1"/>
  <c r="AM78" i="1"/>
  <c r="AB78" i="1"/>
  <c r="AA78" i="1"/>
  <c r="Z78" i="1"/>
  <c r="AM77" i="1"/>
  <c r="AB77" i="1"/>
  <c r="AA77" i="1"/>
  <c r="Z77" i="1"/>
  <c r="AM76" i="1"/>
  <c r="AB76" i="1"/>
  <c r="AA76" i="1"/>
  <c r="Z76" i="1"/>
  <c r="AM75" i="1"/>
  <c r="AB75" i="1"/>
  <c r="AA75" i="1"/>
  <c r="Z75" i="1"/>
  <c r="AM74" i="1"/>
  <c r="AB74" i="1"/>
  <c r="AA74" i="1"/>
  <c r="Z74" i="1"/>
  <c r="AM73" i="1"/>
  <c r="AB73" i="1"/>
  <c r="AA73" i="1"/>
  <c r="Z73" i="1"/>
  <c r="AM72" i="1"/>
  <c r="AB72" i="1"/>
  <c r="AA72" i="1"/>
  <c r="Z72" i="1"/>
  <c r="AM71" i="1"/>
  <c r="AB71" i="1"/>
  <c r="AA71" i="1"/>
  <c r="Z71" i="1"/>
  <c r="AM70" i="1"/>
  <c r="AB70" i="1"/>
  <c r="AA70" i="1"/>
  <c r="Z70" i="1"/>
  <c r="AM69" i="1"/>
  <c r="AB69" i="1"/>
  <c r="AA69" i="1"/>
  <c r="Z69" i="1"/>
  <c r="AM68" i="1"/>
  <c r="AB68" i="1"/>
  <c r="AA68" i="1"/>
  <c r="Z68" i="1"/>
  <c r="AM67" i="1"/>
  <c r="AB67" i="1"/>
  <c r="AA67" i="1"/>
  <c r="Z67" i="1"/>
  <c r="AM66" i="1"/>
  <c r="AB66" i="1"/>
  <c r="AA66" i="1"/>
  <c r="Z66" i="1"/>
  <c r="AM65" i="1"/>
  <c r="AB65" i="1"/>
  <c r="AA65" i="1"/>
  <c r="Z65" i="1"/>
  <c r="AM64" i="1"/>
  <c r="AB64" i="1"/>
  <c r="AA64" i="1"/>
  <c r="Z64" i="1"/>
  <c r="AM63" i="1"/>
  <c r="AB63" i="1"/>
  <c r="AA63" i="1"/>
  <c r="Z63" i="1"/>
  <c r="AM62" i="1"/>
  <c r="AB62" i="1"/>
  <c r="AA62" i="1"/>
  <c r="Z62" i="1"/>
  <c r="AM61" i="1"/>
  <c r="AB61" i="1"/>
  <c r="AA61" i="1"/>
  <c r="Z61" i="1"/>
  <c r="O60" i="1"/>
  <c r="O59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CR58" i="1" s="1"/>
  <c r="BG58" i="1"/>
  <c r="BF58" i="1"/>
  <c r="O58" i="1"/>
  <c r="O57" i="1"/>
  <c r="A57" i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O56" i="1"/>
  <c r="O55" i="1"/>
  <c r="O54" i="1"/>
  <c r="CR53" i="1"/>
  <c r="O53" i="1"/>
  <c r="A53" i="1"/>
  <c r="A54" i="1" s="1"/>
  <c r="A55" i="1" s="1"/>
  <c r="A56" i="1" s="1"/>
  <c r="CR52" i="1"/>
  <c r="O52" i="1"/>
  <c r="G50" i="1"/>
  <c r="W49" i="1"/>
  <c r="W48" i="1"/>
  <c r="W47" i="1"/>
  <c r="U44" i="1"/>
  <c r="U90" i="1" s="1"/>
  <c r="BC43" i="1"/>
  <c r="BB43" i="1"/>
  <c r="BA43" i="1"/>
  <c r="AZ43" i="1"/>
  <c r="AY43" i="1"/>
  <c r="AR43" i="1"/>
  <c r="AM43" i="1"/>
  <c r="U43" i="1"/>
  <c r="I43" i="1" s="1"/>
  <c r="O43" i="1"/>
  <c r="G43" i="1"/>
  <c r="BC42" i="1"/>
  <c r="BB42" i="1"/>
  <c r="BA42" i="1"/>
  <c r="AZ42" i="1"/>
  <c r="AY42" i="1"/>
  <c r="AQ42" i="1"/>
  <c r="AM42" i="1"/>
  <c r="AB42" i="1"/>
  <c r="AA42" i="1"/>
  <c r="Z42" i="1"/>
  <c r="U42" i="1"/>
  <c r="U88" i="1" s="1"/>
  <c r="N42" i="1"/>
  <c r="G42" i="1"/>
  <c r="BC41" i="1"/>
  <c r="BB41" i="1"/>
  <c r="BA41" i="1"/>
  <c r="AZ41" i="1"/>
  <c r="AY41" i="1"/>
  <c r="AQ41" i="1"/>
  <c r="AM41" i="1"/>
  <c r="AB41" i="1"/>
  <c r="AA41" i="1"/>
  <c r="Z41" i="1"/>
  <c r="U41" i="1"/>
  <c r="N41" i="1"/>
  <c r="O41" i="1" s="1"/>
  <c r="G41" i="1"/>
  <c r="BC40" i="1"/>
  <c r="BB40" i="1"/>
  <c r="BA40" i="1"/>
  <c r="AZ40" i="1"/>
  <c r="AY40" i="1"/>
  <c r="AQ40" i="1"/>
  <c r="AM40" i="1"/>
  <c r="AB40" i="1"/>
  <c r="AA40" i="1"/>
  <c r="Z40" i="1"/>
  <c r="U40" i="1"/>
  <c r="U86" i="1" s="1"/>
  <c r="N40" i="1"/>
  <c r="G40" i="1"/>
  <c r="I40" i="1" s="1"/>
  <c r="BC39" i="1"/>
  <c r="BB39" i="1"/>
  <c r="BA39" i="1"/>
  <c r="AZ39" i="1"/>
  <c r="AY39" i="1"/>
  <c r="AQ39" i="1"/>
  <c r="AM39" i="1"/>
  <c r="AB39" i="1"/>
  <c r="AA39" i="1"/>
  <c r="Z39" i="1"/>
  <c r="U39" i="1"/>
  <c r="U85" i="1" s="1"/>
  <c r="N39" i="1"/>
  <c r="O39" i="1" s="1"/>
  <c r="G39" i="1"/>
  <c r="BC38" i="1"/>
  <c r="BB38" i="1"/>
  <c r="BA38" i="1"/>
  <c r="AZ38" i="1"/>
  <c r="AY38" i="1"/>
  <c r="AQ38" i="1"/>
  <c r="AM38" i="1"/>
  <c r="AB38" i="1"/>
  <c r="AA38" i="1"/>
  <c r="Z38" i="1"/>
  <c r="U38" i="1"/>
  <c r="U84" i="1" s="1"/>
  <c r="N38" i="1"/>
  <c r="G38" i="1"/>
  <c r="BC37" i="1"/>
  <c r="BB37" i="1"/>
  <c r="BA37" i="1"/>
  <c r="AZ37" i="1"/>
  <c r="AY37" i="1"/>
  <c r="AQ37" i="1"/>
  <c r="AM37" i="1"/>
  <c r="AB37" i="1"/>
  <c r="AA37" i="1"/>
  <c r="Z37" i="1"/>
  <c r="U37" i="1"/>
  <c r="U83" i="1" s="1"/>
  <c r="N37" i="1"/>
  <c r="O37" i="1" s="1"/>
  <c r="G37" i="1"/>
  <c r="BC36" i="1"/>
  <c r="BB36" i="1"/>
  <c r="BA36" i="1"/>
  <c r="AZ36" i="1"/>
  <c r="AY36" i="1"/>
  <c r="AQ36" i="1"/>
  <c r="AM36" i="1"/>
  <c r="AB36" i="1"/>
  <c r="AA36" i="1"/>
  <c r="Z36" i="1"/>
  <c r="U36" i="1"/>
  <c r="U82" i="1" s="1"/>
  <c r="N36" i="1"/>
  <c r="G36" i="1"/>
  <c r="I36" i="1" s="1"/>
  <c r="BC35" i="1"/>
  <c r="BB35" i="1"/>
  <c r="BA35" i="1"/>
  <c r="AZ35" i="1"/>
  <c r="AY35" i="1"/>
  <c r="AQ35" i="1"/>
  <c r="AM35" i="1"/>
  <c r="AB35" i="1"/>
  <c r="AA35" i="1"/>
  <c r="Z35" i="1"/>
  <c r="U35" i="1"/>
  <c r="U81" i="1" s="1"/>
  <c r="N35" i="1"/>
  <c r="G35" i="1"/>
  <c r="BC34" i="1"/>
  <c r="BB34" i="1"/>
  <c r="BA34" i="1"/>
  <c r="AZ34" i="1"/>
  <c r="AY34" i="1"/>
  <c r="AQ34" i="1"/>
  <c r="AM34" i="1"/>
  <c r="AB34" i="1"/>
  <c r="AA34" i="1"/>
  <c r="Z34" i="1"/>
  <c r="U34" i="1"/>
  <c r="U80" i="1" s="1"/>
  <c r="N34" i="1"/>
  <c r="G34" i="1"/>
  <c r="BC33" i="1"/>
  <c r="BB33" i="1"/>
  <c r="BA33" i="1"/>
  <c r="AZ33" i="1"/>
  <c r="AY33" i="1"/>
  <c r="AQ33" i="1"/>
  <c r="AM33" i="1"/>
  <c r="AB33" i="1"/>
  <c r="AA33" i="1"/>
  <c r="Z33" i="1"/>
  <c r="U33" i="1"/>
  <c r="N33" i="1"/>
  <c r="G33" i="1"/>
  <c r="BC32" i="1"/>
  <c r="BB32" i="1"/>
  <c r="BA32" i="1"/>
  <c r="AZ32" i="1"/>
  <c r="AY32" i="1"/>
  <c r="AQ32" i="1"/>
  <c r="AM32" i="1"/>
  <c r="AB32" i="1"/>
  <c r="AA32" i="1"/>
  <c r="Z32" i="1"/>
  <c r="U32" i="1"/>
  <c r="U78" i="1" s="1"/>
  <c r="N32" i="1"/>
  <c r="G32" i="1"/>
  <c r="I32" i="1" s="1"/>
  <c r="BC31" i="1"/>
  <c r="BB31" i="1"/>
  <c r="BA31" i="1"/>
  <c r="AZ31" i="1"/>
  <c r="AY31" i="1"/>
  <c r="AQ31" i="1"/>
  <c r="AM31" i="1"/>
  <c r="AB31" i="1"/>
  <c r="AA31" i="1"/>
  <c r="Z31" i="1"/>
  <c r="U31" i="1"/>
  <c r="N31" i="1"/>
  <c r="G31" i="1"/>
  <c r="BC30" i="1"/>
  <c r="BB30" i="1"/>
  <c r="BA30" i="1"/>
  <c r="AZ30" i="1"/>
  <c r="AY30" i="1"/>
  <c r="AQ30" i="1"/>
  <c r="AM30" i="1"/>
  <c r="AB30" i="1"/>
  <c r="AA30" i="1"/>
  <c r="Z30" i="1"/>
  <c r="U30" i="1"/>
  <c r="U76" i="1" s="1"/>
  <c r="N30" i="1"/>
  <c r="G30" i="1"/>
  <c r="BC29" i="1"/>
  <c r="BB29" i="1"/>
  <c r="BA29" i="1"/>
  <c r="AZ29" i="1"/>
  <c r="AY29" i="1"/>
  <c r="AQ29" i="1"/>
  <c r="AM29" i="1"/>
  <c r="AB29" i="1"/>
  <c r="AA29" i="1"/>
  <c r="Z29" i="1"/>
  <c r="U29" i="1"/>
  <c r="N29" i="1"/>
  <c r="G29" i="1"/>
  <c r="BC28" i="1"/>
  <c r="BB28" i="1"/>
  <c r="BA28" i="1"/>
  <c r="AZ28" i="1"/>
  <c r="AY28" i="1"/>
  <c r="AQ28" i="1"/>
  <c r="AT28" i="1" s="1"/>
  <c r="AM28" i="1"/>
  <c r="AB28" i="1"/>
  <c r="AA28" i="1"/>
  <c r="Z28" i="1"/>
  <c r="U28" i="1"/>
  <c r="U74" i="1" s="1"/>
  <c r="N28" i="1"/>
  <c r="G28" i="1"/>
  <c r="I28" i="1" s="1"/>
  <c r="BC27" i="1"/>
  <c r="BB27" i="1"/>
  <c r="BA27" i="1"/>
  <c r="AZ27" i="1"/>
  <c r="AY27" i="1"/>
  <c r="AQ27" i="1"/>
  <c r="AT27" i="1" s="1"/>
  <c r="AM27" i="1"/>
  <c r="AB27" i="1"/>
  <c r="AA27" i="1"/>
  <c r="Z27" i="1"/>
  <c r="U27" i="1"/>
  <c r="N27" i="1"/>
  <c r="G27" i="1"/>
  <c r="BC26" i="1"/>
  <c r="BB26" i="1"/>
  <c r="BA26" i="1"/>
  <c r="AZ26" i="1"/>
  <c r="AY26" i="1"/>
  <c r="AQ26" i="1"/>
  <c r="AM26" i="1"/>
  <c r="AB26" i="1"/>
  <c r="AA26" i="1"/>
  <c r="Z26" i="1"/>
  <c r="U26" i="1"/>
  <c r="U72" i="1" s="1"/>
  <c r="N26" i="1"/>
  <c r="G26" i="1"/>
  <c r="BC25" i="1"/>
  <c r="BB25" i="1"/>
  <c r="BA25" i="1"/>
  <c r="AZ25" i="1"/>
  <c r="AY25" i="1"/>
  <c r="AQ25" i="1"/>
  <c r="AM25" i="1"/>
  <c r="AB25" i="1"/>
  <c r="AA25" i="1"/>
  <c r="Z25" i="1"/>
  <c r="U25" i="1"/>
  <c r="N25" i="1"/>
  <c r="G25" i="1"/>
  <c r="BC24" i="1"/>
  <c r="BB24" i="1"/>
  <c r="BA24" i="1"/>
  <c r="AZ24" i="1"/>
  <c r="AY24" i="1"/>
  <c r="AQ24" i="1"/>
  <c r="AT24" i="1" s="1"/>
  <c r="AM24" i="1"/>
  <c r="AB24" i="1"/>
  <c r="AA24" i="1"/>
  <c r="Z24" i="1"/>
  <c r="U24" i="1"/>
  <c r="U70" i="1" s="1"/>
  <c r="N24" i="1"/>
  <c r="G24" i="1"/>
  <c r="I24" i="1" s="1"/>
  <c r="BC23" i="1"/>
  <c r="BB23" i="1"/>
  <c r="BA23" i="1"/>
  <c r="AZ23" i="1"/>
  <c r="AY23" i="1"/>
  <c r="AQ23" i="1"/>
  <c r="AT23" i="1" s="1"/>
  <c r="AM23" i="1"/>
  <c r="AB23" i="1"/>
  <c r="AA23" i="1"/>
  <c r="Z23" i="1"/>
  <c r="U23" i="1"/>
  <c r="N23" i="1"/>
  <c r="G23" i="1"/>
  <c r="BC22" i="1"/>
  <c r="BB22" i="1"/>
  <c r="BA22" i="1"/>
  <c r="AZ22" i="1"/>
  <c r="AY22" i="1"/>
  <c r="AM22" i="1"/>
  <c r="AB22" i="1"/>
  <c r="AA22" i="1"/>
  <c r="Z22" i="1"/>
  <c r="U22" i="1"/>
  <c r="U68" i="1" s="1"/>
  <c r="O22" i="1"/>
  <c r="AR22" i="1" s="1"/>
  <c r="N22" i="1"/>
  <c r="G22" i="1"/>
  <c r="R22" i="1" s="1"/>
  <c r="BC21" i="1"/>
  <c r="BB21" i="1"/>
  <c r="BA21" i="1"/>
  <c r="AZ21" i="1"/>
  <c r="AY21" i="1"/>
  <c r="AQ21" i="1"/>
  <c r="AT21" i="1" s="1"/>
  <c r="AM21" i="1"/>
  <c r="AB21" i="1"/>
  <c r="AA21" i="1"/>
  <c r="Z21" i="1"/>
  <c r="U21" i="1"/>
  <c r="U67" i="1" s="1"/>
  <c r="N21" i="1"/>
  <c r="O21" i="1" s="1"/>
  <c r="I21" i="1"/>
  <c r="G21" i="1"/>
  <c r="BC20" i="1"/>
  <c r="BB20" i="1"/>
  <c r="BA20" i="1"/>
  <c r="AZ20" i="1"/>
  <c r="AY20" i="1"/>
  <c r="AM20" i="1"/>
  <c r="AB20" i="1"/>
  <c r="AA20" i="1"/>
  <c r="Z20" i="1"/>
  <c r="U20" i="1"/>
  <c r="U66" i="1" s="1"/>
  <c r="O20" i="1"/>
  <c r="Q20" i="1" s="1"/>
  <c r="N20" i="1"/>
  <c r="G20" i="1"/>
  <c r="AQ20" i="1" s="1"/>
  <c r="AT20" i="1" s="1"/>
  <c r="BC19" i="1"/>
  <c r="BB19" i="1"/>
  <c r="BA19" i="1"/>
  <c r="AZ19" i="1"/>
  <c r="AY19" i="1"/>
  <c r="AQ19" i="1"/>
  <c r="AT19" i="1" s="1"/>
  <c r="AM19" i="1"/>
  <c r="AB19" i="1"/>
  <c r="AA19" i="1"/>
  <c r="Z19" i="1"/>
  <c r="U19" i="1"/>
  <c r="U65" i="1" s="1"/>
  <c r="N19" i="1"/>
  <c r="O19" i="1" s="1"/>
  <c r="G19" i="1"/>
  <c r="BC18" i="1"/>
  <c r="BB18" i="1"/>
  <c r="BA18" i="1"/>
  <c r="AZ18" i="1"/>
  <c r="AY18" i="1"/>
  <c r="AM18" i="1"/>
  <c r="AB18" i="1"/>
  <c r="AA18" i="1"/>
  <c r="Z18" i="1"/>
  <c r="U18" i="1"/>
  <c r="U64" i="1" s="1"/>
  <c r="O18" i="1"/>
  <c r="Q18" i="1" s="1"/>
  <c r="N18" i="1"/>
  <c r="G18" i="1"/>
  <c r="AQ18" i="1" s="1"/>
  <c r="AT18" i="1" s="1"/>
  <c r="BC17" i="1"/>
  <c r="BB17" i="1"/>
  <c r="BA17" i="1"/>
  <c r="AZ17" i="1"/>
  <c r="AY17" i="1"/>
  <c r="AQ17" i="1"/>
  <c r="AT17" i="1" s="1"/>
  <c r="AM17" i="1"/>
  <c r="AB17" i="1"/>
  <c r="AA17" i="1"/>
  <c r="Z17" i="1"/>
  <c r="U17" i="1"/>
  <c r="U63" i="1" s="1"/>
  <c r="N17" i="1"/>
  <c r="O17" i="1" s="1"/>
  <c r="G17" i="1"/>
  <c r="BC16" i="1"/>
  <c r="BB16" i="1"/>
  <c r="BA16" i="1"/>
  <c r="AZ16" i="1"/>
  <c r="AY16" i="1"/>
  <c r="AM16" i="1"/>
  <c r="AB16" i="1"/>
  <c r="AA16" i="1"/>
  <c r="Z16" i="1"/>
  <c r="U16" i="1"/>
  <c r="U62" i="1" s="1"/>
  <c r="O16" i="1"/>
  <c r="N16" i="1"/>
  <c r="G16" i="1"/>
  <c r="AQ16" i="1" s="1"/>
  <c r="AT16" i="1" s="1"/>
  <c r="BC15" i="1"/>
  <c r="BB15" i="1"/>
  <c r="BA15" i="1"/>
  <c r="AZ15" i="1"/>
  <c r="AY15" i="1"/>
  <c r="AQ15" i="1"/>
  <c r="AT15" i="1" s="1"/>
  <c r="AM15" i="1"/>
  <c r="AB15" i="1"/>
  <c r="AA15" i="1"/>
  <c r="Z15" i="1"/>
  <c r="U15" i="1"/>
  <c r="U61" i="1" s="1"/>
  <c r="N15" i="1"/>
  <c r="O15" i="1" s="1"/>
  <c r="I15" i="1"/>
  <c r="G15" i="1"/>
  <c r="BC14" i="1"/>
  <c r="BB14" i="1"/>
  <c r="BA14" i="1"/>
  <c r="AZ14" i="1"/>
  <c r="AY14" i="1"/>
  <c r="AR14" i="1"/>
  <c r="AQ14" i="1"/>
  <c r="AT14" i="1" s="1"/>
  <c r="U14" i="1"/>
  <c r="U60" i="1" s="1"/>
  <c r="R14" i="1"/>
  <c r="AP14" i="1" s="1"/>
  <c r="P14" i="1"/>
  <c r="H14" i="1"/>
  <c r="G14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C13" i="1"/>
  <c r="BB13" i="1"/>
  <c r="BA13" i="1"/>
  <c r="AZ13" i="1"/>
  <c r="AY13" i="1"/>
  <c r="AR13" i="1"/>
  <c r="AQ13" i="1"/>
  <c r="AT13" i="1" s="1"/>
  <c r="U13" i="1"/>
  <c r="U59" i="1" s="1"/>
  <c r="R13" i="1"/>
  <c r="AP13" i="1" s="1"/>
  <c r="H13" i="1"/>
  <c r="G13" i="1"/>
  <c r="BC12" i="1"/>
  <c r="BB12" i="1"/>
  <c r="BA12" i="1"/>
  <c r="AZ12" i="1"/>
  <c r="AY12" i="1"/>
  <c r="AR12" i="1"/>
  <c r="AQ12" i="1"/>
  <c r="AT12" i="1" s="1"/>
  <c r="U12" i="1"/>
  <c r="U58" i="1" s="1"/>
  <c r="R12" i="1"/>
  <c r="AP12" i="1" s="1"/>
  <c r="Q12" i="1"/>
  <c r="I12" i="1"/>
  <c r="H12" i="1"/>
  <c r="G12" i="1"/>
  <c r="BC11" i="1"/>
  <c r="BB11" i="1"/>
  <c r="BA11" i="1"/>
  <c r="AZ11" i="1"/>
  <c r="AY11" i="1"/>
  <c r="AR11" i="1"/>
  <c r="AQ11" i="1"/>
  <c r="AT11" i="1" s="1"/>
  <c r="U11" i="1"/>
  <c r="U57" i="1" s="1"/>
  <c r="R11" i="1"/>
  <c r="AP11" i="1" s="1"/>
  <c r="I11" i="1"/>
  <c r="H11" i="1"/>
  <c r="G11" i="1"/>
  <c r="BC10" i="1"/>
  <c r="BB10" i="1"/>
  <c r="BA10" i="1"/>
  <c r="AZ10" i="1"/>
  <c r="AY10" i="1"/>
  <c r="AR10" i="1"/>
  <c r="AQ10" i="1"/>
  <c r="AT10" i="1" s="1"/>
  <c r="U10" i="1"/>
  <c r="U56" i="1" s="1"/>
  <c r="R10" i="1"/>
  <c r="H10" i="1" s="1"/>
  <c r="I10" i="1"/>
  <c r="G10" i="1"/>
  <c r="BC9" i="1"/>
  <c r="BB9" i="1"/>
  <c r="BA9" i="1"/>
  <c r="AZ9" i="1"/>
  <c r="AY9" i="1"/>
  <c r="AR9" i="1"/>
  <c r="AQ9" i="1"/>
  <c r="AT9" i="1" s="1"/>
  <c r="U9" i="1"/>
  <c r="U55" i="1" s="1"/>
  <c r="R9" i="1"/>
  <c r="H9" i="1" s="1"/>
  <c r="I9" i="1"/>
  <c r="G9" i="1"/>
  <c r="BC8" i="1"/>
  <c r="BB8" i="1"/>
  <c r="BA8" i="1"/>
  <c r="AZ8" i="1"/>
  <c r="AY8" i="1"/>
  <c r="AR8" i="1"/>
  <c r="AQ8" i="1"/>
  <c r="AT8" i="1" s="1"/>
  <c r="U8" i="1"/>
  <c r="U54" i="1" s="1"/>
  <c r="R8" i="1"/>
  <c r="P8" i="1" s="1"/>
  <c r="G8" i="1"/>
  <c r="CR7" i="1"/>
  <c r="BC7" i="1"/>
  <c r="BB7" i="1"/>
  <c r="BA7" i="1"/>
  <c r="AZ7" i="1"/>
  <c r="AY7" i="1"/>
  <c r="AR7" i="1"/>
  <c r="U7" i="1"/>
  <c r="U53" i="1" s="1"/>
  <c r="I7" i="1"/>
  <c r="G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CR6" i="1"/>
  <c r="BC6" i="1"/>
  <c r="BB6" i="1"/>
  <c r="BA6" i="1"/>
  <c r="AZ6" i="1"/>
  <c r="AY6" i="1"/>
  <c r="AR6" i="1"/>
  <c r="U6" i="1"/>
  <c r="U52" i="1" s="1"/>
  <c r="G6" i="1"/>
  <c r="I6" i="1" s="1"/>
  <c r="BB3" i="1"/>
  <c r="BA3" i="1"/>
  <c r="AZ3" i="1"/>
  <c r="AY3" i="1"/>
  <c r="AB3" i="1"/>
  <c r="AA3" i="1"/>
  <c r="Z3" i="1"/>
  <c r="W1" i="1"/>
  <c r="I13" i="1" l="1"/>
  <c r="I8" i="1"/>
  <c r="Q13" i="1"/>
  <c r="I19" i="1"/>
  <c r="I38" i="1"/>
  <c r="I42" i="1"/>
  <c r="Q16" i="1"/>
  <c r="I17" i="1"/>
  <c r="O67" i="1"/>
  <c r="R21" i="1"/>
  <c r="P67" i="1" s="1"/>
  <c r="Q21" i="1"/>
  <c r="P21" i="1"/>
  <c r="AR21" i="1"/>
  <c r="P65" i="1"/>
  <c r="O65" i="1"/>
  <c r="R19" i="1"/>
  <c r="Q19" i="1"/>
  <c r="P19" i="1"/>
  <c r="AR19" i="1"/>
  <c r="O63" i="1"/>
  <c r="R17" i="1"/>
  <c r="Q17" i="1"/>
  <c r="AR17" i="1"/>
  <c r="O61" i="1"/>
  <c r="R15" i="1"/>
  <c r="Q15" i="1"/>
  <c r="AR15" i="1"/>
  <c r="S68" i="1"/>
  <c r="J68" i="1"/>
  <c r="E68" i="1"/>
  <c r="BB68" i="1" s="1"/>
  <c r="L68" i="1"/>
  <c r="C68" i="1"/>
  <c r="AZ68" i="1" s="1"/>
  <c r="M68" i="1"/>
  <c r="D68" i="1"/>
  <c r="BA68" i="1" s="1"/>
  <c r="K68" i="1"/>
  <c r="B68" i="1"/>
  <c r="AY68" i="1" s="1"/>
  <c r="R68" i="1"/>
  <c r="F68" i="1"/>
  <c r="AP22" i="1"/>
  <c r="S22" i="1"/>
  <c r="S10" i="1"/>
  <c r="R6" i="1"/>
  <c r="AQ6" i="1"/>
  <c r="AT6" i="1" s="1"/>
  <c r="G53" i="1"/>
  <c r="Q7" i="1"/>
  <c r="P9" i="1"/>
  <c r="P10" i="1"/>
  <c r="P11" i="1"/>
  <c r="P12" i="1"/>
  <c r="P13" i="1"/>
  <c r="H60" i="1"/>
  <c r="G60" i="1"/>
  <c r="Q14" i="1"/>
  <c r="G61" i="1"/>
  <c r="H61" i="1"/>
  <c r="I16" i="1"/>
  <c r="G63" i="1"/>
  <c r="H63" i="1"/>
  <c r="I18" i="1"/>
  <c r="G65" i="1"/>
  <c r="H65" i="1"/>
  <c r="I20" i="1"/>
  <c r="G67" i="1"/>
  <c r="H67" i="1"/>
  <c r="I22" i="1"/>
  <c r="U71" i="1"/>
  <c r="I25" i="1"/>
  <c r="O26" i="1"/>
  <c r="AT26" i="1"/>
  <c r="U75" i="1"/>
  <c r="I29" i="1"/>
  <c r="O30" i="1"/>
  <c r="AT30" i="1"/>
  <c r="U79" i="1"/>
  <c r="I33" i="1"/>
  <c r="O34" i="1"/>
  <c r="AT34" i="1"/>
  <c r="AT36" i="1"/>
  <c r="AT40" i="1"/>
  <c r="E54" i="1"/>
  <c r="BB54" i="1" s="1"/>
  <c r="R54" i="1"/>
  <c r="C54" i="1"/>
  <c r="AZ54" i="1" s="1"/>
  <c r="P54" i="1"/>
  <c r="F54" i="1"/>
  <c r="B54" i="1"/>
  <c r="AY54" i="1" s="1"/>
  <c r="D54" i="1"/>
  <c r="BA54" i="1" s="1"/>
  <c r="S54" i="1"/>
  <c r="Q6" i="1"/>
  <c r="S9" i="1"/>
  <c r="H7" i="1"/>
  <c r="R7" i="1"/>
  <c r="H53" i="1" s="1"/>
  <c r="AQ7" i="1"/>
  <c r="AT7" i="1" s="1"/>
  <c r="G54" i="1"/>
  <c r="H54" i="1"/>
  <c r="Q8" i="1"/>
  <c r="AP8" i="1"/>
  <c r="H55" i="1"/>
  <c r="G55" i="1"/>
  <c r="Q9" i="1"/>
  <c r="AP9" i="1"/>
  <c r="G56" i="1"/>
  <c r="H56" i="1"/>
  <c r="Q10" i="1"/>
  <c r="AP10" i="1"/>
  <c r="H57" i="1"/>
  <c r="G57" i="1"/>
  <c r="Q11" i="1"/>
  <c r="G58" i="1"/>
  <c r="H58" i="1"/>
  <c r="H59" i="1"/>
  <c r="G59" i="1"/>
  <c r="S60" i="1"/>
  <c r="D60" i="1"/>
  <c r="BA60" i="1" s="1"/>
  <c r="R60" i="1"/>
  <c r="C60" i="1"/>
  <c r="AZ60" i="1" s="1"/>
  <c r="P60" i="1"/>
  <c r="F60" i="1"/>
  <c r="B60" i="1"/>
  <c r="AY60" i="1" s="1"/>
  <c r="E60" i="1"/>
  <c r="BB60" i="1" s="1"/>
  <c r="N62" i="1"/>
  <c r="R16" i="1"/>
  <c r="N64" i="1"/>
  <c r="R18" i="1"/>
  <c r="H19" i="1"/>
  <c r="R20" i="1"/>
  <c r="H21" i="1"/>
  <c r="N68" i="1"/>
  <c r="O25" i="1"/>
  <c r="AT25" i="1"/>
  <c r="O29" i="1"/>
  <c r="AT29" i="1"/>
  <c r="O33" i="1"/>
  <c r="AT33" i="1"/>
  <c r="AT37" i="1"/>
  <c r="O85" i="1"/>
  <c r="R39" i="1"/>
  <c r="Q39" i="1"/>
  <c r="AR39" i="1"/>
  <c r="AT41" i="1"/>
  <c r="H8" i="1"/>
  <c r="P57" i="1"/>
  <c r="F57" i="1"/>
  <c r="B57" i="1"/>
  <c r="AY57" i="1" s="1"/>
  <c r="S57" i="1"/>
  <c r="D57" i="1"/>
  <c r="BA57" i="1" s="1"/>
  <c r="R57" i="1"/>
  <c r="C57" i="1"/>
  <c r="AZ57" i="1" s="1"/>
  <c r="E57" i="1"/>
  <c r="BB57" i="1" s="1"/>
  <c r="E58" i="1"/>
  <c r="BB58" i="1" s="1"/>
  <c r="R58" i="1"/>
  <c r="C58" i="1"/>
  <c r="AZ58" i="1" s="1"/>
  <c r="P58" i="1"/>
  <c r="F58" i="1"/>
  <c r="B58" i="1"/>
  <c r="AY58" i="1" s="1"/>
  <c r="D58" i="1"/>
  <c r="BA58" i="1" s="1"/>
  <c r="S58" i="1"/>
  <c r="E59" i="1"/>
  <c r="BB59" i="1" s="1"/>
  <c r="S59" i="1"/>
  <c r="D59" i="1"/>
  <c r="BA59" i="1" s="1"/>
  <c r="R59" i="1"/>
  <c r="C59" i="1"/>
  <c r="AZ59" i="1" s="1"/>
  <c r="P59" i="1"/>
  <c r="F59" i="1"/>
  <c r="B59" i="1"/>
  <c r="AY59" i="1" s="1"/>
  <c r="I14" i="1"/>
  <c r="S14" i="1"/>
  <c r="H62" i="1"/>
  <c r="G62" i="1"/>
  <c r="P62" i="1"/>
  <c r="O62" i="1"/>
  <c r="AR16" i="1"/>
  <c r="H64" i="1"/>
  <c r="G64" i="1"/>
  <c r="G46" i="1"/>
  <c r="P64" i="1"/>
  <c r="O64" i="1"/>
  <c r="AR18" i="1"/>
  <c r="G66" i="1"/>
  <c r="H66" i="1"/>
  <c r="P66" i="1"/>
  <c r="O66" i="1"/>
  <c r="AR20" i="1"/>
  <c r="G68" i="1"/>
  <c r="H68" i="1"/>
  <c r="P68" i="1"/>
  <c r="O68" i="1"/>
  <c r="Q22" i="1"/>
  <c r="U69" i="1"/>
  <c r="I23" i="1"/>
  <c r="O24" i="1"/>
  <c r="I26" i="1"/>
  <c r="U73" i="1"/>
  <c r="I27" i="1"/>
  <c r="O28" i="1"/>
  <c r="I30" i="1"/>
  <c r="U77" i="1"/>
  <c r="I31" i="1"/>
  <c r="O32" i="1"/>
  <c r="AT32" i="1"/>
  <c r="I34" i="1"/>
  <c r="AT38" i="1"/>
  <c r="AT42" i="1"/>
  <c r="S55" i="1"/>
  <c r="D55" i="1"/>
  <c r="BA55" i="1" s="1"/>
  <c r="P55" i="1"/>
  <c r="F55" i="1"/>
  <c r="B55" i="1"/>
  <c r="AY55" i="1" s="1"/>
  <c r="E55" i="1"/>
  <c r="BB55" i="1" s="1"/>
  <c r="C55" i="1"/>
  <c r="AZ55" i="1" s="1"/>
  <c r="R55" i="1"/>
  <c r="R56" i="1"/>
  <c r="C56" i="1"/>
  <c r="AZ56" i="1" s="1"/>
  <c r="E56" i="1"/>
  <c r="BB56" i="1" s="1"/>
  <c r="S56" i="1"/>
  <c r="D56" i="1"/>
  <c r="BA56" i="1" s="1"/>
  <c r="P56" i="1"/>
  <c r="F56" i="1"/>
  <c r="B56" i="1"/>
  <c r="AY56" i="1" s="1"/>
  <c r="G52" i="1"/>
  <c r="H52" i="1"/>
  <c r="S8" i="1"/>
  <c r="S11" i="1"/>
  <c r="S12" i="1"/>
  <c r="S13" i="1"/>
  <c r="N61" i="1"/>
  <c r="N63" i="1"/>
  <c r="N65" i="1"/>
  <c r="N67" i="1"/>
  <c r="H22" i="1"/>
  <c r="P22" i="1"/>
  <c r="AQ22" i="1"/>
  <c r="AT22" i="1" s="1"/>
  <c r="O23" i="1"/>
  <c r="O27" i="1"/>
  <c r="O31" i="1"/>
  <c r="AT31" i="1"/>
  <c r="O35" i="1"/>
  <c r="AT35" i="1"/>
  <c r="O83" i="1"/>
  <c r="R37" i="1"/>
  <c r="Q37" i="1"/>
  <c r="AR37" i="1"/>
  <c r="AT39" i="1"/>
  <c r="P87" i="1"/>
  <c r="O87" i="1"/>
  <c r="R41" i="1"/>
  <c r="Q41" i="1"/>
  <c r="AR41" i="1"/>
  <c r="G69" i="1"/>
  <c r="G71" i="1"/>
  <c r="G73" i="1"/>
  <c r="G75" i="1"/>
  <c r="G77" i="1"/>
  <c r="G79" i="1"/>
  <c r="G81" i="1"/>
  <c r="H83" i="1"/>
  <c r="G83" i="1"/>
  <c r="H85" i="1"/>
  <c r="G85" i="1"/>
  <c r="H87" i="1"/>
  <c r="G87" i="1"/>
  <c r="U87" i="1"/>
  <c r="U46" i="1"/>
  <c r="G70" i="1"/>
  <c r="G72" i="1"/>
  <c r="G74" i="1"/>
  <c r="G76" i="1"/>
  <c r="G78" i="1"/>
  <c r="G80" i="1"/>
  <c r="I35" i="1"/>
  <c r="G82" i="1"/>
  <c r="O36" i="1"/>
  <c r="I37" i="1"/>
  <c r="G84" i="1"/>
  <c r="O38" i="1"/>
  <c r="I39" i="1"/>
  <c r="G86" i="1"/>
  <c r="O40" i="1"/>
  <c r="I41" i="1"/>
  <c r="G88" i="1"/>
  <c r="O42" i="1"/>
  <c r="G89" i="1"/>
  <c r="AQ43" i="1"/>
  <c r="AT43" i="1" s="1"/>
  <c r="H43" i="1"/>
  <c r="R43" i="1"/>
  <c r="H50" i="1"/>
  <c r="N83" i="1"/>
  <c r="N85" i="1"/>
  <c r="N87" i="1"/>
  <c r="U89" i="1"/>
  <c r="Q43" i="1"/>
  <c r="P89" i="1"/>
  <c r="O89" i="1"/>
  <c r="I46" i="1" l="1"/>
  <c r="O88" i="1"/>
  <c r="P42" i="1"/>
  <c r="AR42" i="1"/>
  <c r="R42" i="1"/>
  <c r="Q42" i="1"/>
  <c r="O86" i="1"/>
  <c r="AR40" i="1"/>
  <c r="R40" i="1"/>
  <c r="Q40" i="1"/>
  <c r="O84" i="1"/>
  <c r="P38" i="1"/>
  <c r="AR38" i="1"/>
  <c r="R38" i="1"/>
  <c r="Q38" i="1"/>
  <c r="O82" i="1"/>
  <c r="AR36" i="1"/>
  <c r="R36" i="1"/>
  <c r="Q36" i="1"/>
  <c r="O77" i="1"/>
  <c r="Q31" i="1"/>
  <c r="AR31" i="1"/>
  <c r="R31" i="1"/>
  <c r="P31" i="1" s="1"/>
  <c r="O69" i="1"/>
  <c r="Q23" i="1"/>
  <c r="AR23" i="1"/>
  <c r="R23" i="1"/>
  <c r="P23" i="1" s="1"/>
  <c r="O74" i="1"/>
  <c r="AR28" i="1"/>
  <c r="Q28" i="1"/>
  <c r="P28" i="1"/>
  <c r="R28" i="1"/>
  <c r="O71" i="1"/>
  <c r="Q25" i="1"/>
  <c r="AR25" i="1"/>
  <c r="R25" i="1"/>
  <c r="P25" i="1" s="1"/>
  <c r="S66" i="1"/>
  <c r="J66" i="1"/>
  <c r="E66" i="1"/>
  <c r="BB66" i="1" s="1"/>
  <c r="L66" i="1"/>
  <c r="C66" i="1"/>
  <c r="AZ66" i="1" s="1"/>
  <c r="R66" i="1"/>
  <c r="F66" i="1"/>
  <c r="M66" i="1"/>
  <c r="D66" i="1"/>
  <c r="BA66" i="1" s="1"/>
  <c r="K66" i="1"/>
  <c r="B66" i="1"/>
  <c r="AY66" i="1" s="1"/>
  <c r="P20" i="1"/>
  <c r="H20" i="1"/>
  <c r="S20" i="1"/>
  <c r="AP20" i="1"/>
  <c r="O76" i="1"/>
  <c r="AR30" i="1"/>
  <c r="AU30" i="1" s="1"/>
  <c r="Q30" i="1"/>
  <c r="R30" i="1"/>
  <c r="P30" i="1"/>
  <c r="L61" i="1"/>
  <c r="C61" i="1"/>
  <c r="AZ61" i="1" s="1"/>
  <c r="K61" i="1"/>
  <c r="F61" i="1"/>
  <c r="B61" i="1"/>
  <c r="AY61" i="1" s="1"/>
  <c r="S61" i="1"/>
  <c r="J61" i="1"/>
  <c r="E61" i="1"/>
  <c r="BB61" i="1" s="1"/>
  <c r="R61" i="1"/>
  <c r="M61" i="1"/>
  <c r="D61" i="1"/>
  <c r="BA61" i="1" s="1"/>
  <c r="AP15" i="1"/>
  <c r="H15" i="1"/>
  <c r="S15" i="1"/>
  <c r="AU19" i="1"/>
  <c r="S87" i="1"/>
  <c r="J87" i="1"/>
  <c r="E87" i="1"/>
  <c r="BB87" i="1" s="1"/>
  <c r="R87" i="1"/>
  <c r="M87" i="1"/>
  <c r="D87" i="1"/>
  <c r="BA87" i="1" s="1"/>
  <c r="L87" i="1"/>
  <c r="C87" i="1"/>
  <c r="AZ87" i="1" s="1"/>
  <c r="B87" i="1"/>
  <c r="AY87" i="1" s="1"/>
  <c r="K87" i="1"/>
  <c r="F87" i="1"/>
  <c r="R46" i="1"/>
  <c r="AP41" i="1"/>
  <c r="H41" i="1"/>
  <c r="S41" i="1"/>
  <c r="S83" i="1"/>
  <c r="J83" i="1"/>
  <c r="E83" i="1"/>
  <c r="BB83" i="1" s="1"/>
  <c r="R83" i="1"/>
  <c r="M83" i="1"/>
  <c r="D83" i="1"/>
  <c r="BA83" i="1" s="1"/>
  <c r="L83" i="1"/>
  <c r="C83" i="1"/>
  <c r="AZ83" i="1" s="1"/>
  <c r="K83" i="1"/>
  <c r="B83" i="1"/>
  <c r="AY83" i="1" s="1"/>
  <c r="F83" i="1"/>
  <c r="AP37" i="1"/>
  <c r="H37" i="1"/>
  <c r="S37" i="1"/>
  <c r="O81" i="1"/>
  <c r="Q35" i="1"/>
  <c r="AR35" i="1"/>
  <c r="AU35" i="1" s="1"/>
  <c r="R35" i="1"/>
  <c r="P35" i="1"/>
  <c r="O70" i="1"/>
  <c r="AR24" i="1"/>
  <c r="AU24" i="1" s="1"/>
  <c r="Q24" i="1"/>
  <c r="R24" i="1"/>
  <c r="P70" i="1" s="1"/>
  <c r="AU16" i="1"/>
  <c r="S85" i="1"/>
  <c r="J85" i="1"/>
  <c r="E85" i="1"/>
  <c r="BB85" i="1" s="1"/>
  <c r="R85" i="1"/>
  <c r="M85" i="1"/>
  <c r="D85" i="1"/>
  <c r="BA85" i="1" s="1"/>
  <c r="L85" i="1"/>
  <c r="C85" i="1"/>
  <c r="AZ85" i="1" s="1"/>
  <c r="K85" i="1"/>
  <c r="F85" i="1"/>
  <c r="B85" i="1"/>
  <c r="AY85" i="1" s="1"/>
  <c r="AP39" i="1"/>
  <c r="H39" i="1"/>
  <c r="S39" i="1"/>
  <c r="O75" i="1"/>
  <c r="Q29" i="1"/>
  <c r="AR29" i="1"/>
  <c r="AU29" i="1" s="1"/>
  <c r="R29" i="1"/>
  <c r="P29" i="1" s="1"/>
  <c r="N66" i="1"/>
  <c r="S62" i="1"/>
  <c r="J62" i="1"/>
  <c r="E62" i="1"/>
  <c r="BB62" i="1" s="1"/>
  <c r="R62" i="1"/>
  <c r="M62" i="1"/>
  <c r="D62" i="1"/>
  <c r="BA62" i="1" s="1"/>
  <c r="L62" i="1"/>
  <c r="C62" i="1"/>
  <c r="AZ62" i="1" s="1"/>
  <c r="K62" i="1"/>
  <c r="F62" i="1"/>
  <c r="B62" i="1"/>
  <c r="AY62" i="1" s="1"/>
  <c r="P16" i="1"/>
  <c r="H16" i="1"/>
  <c r="S16" i="1"/>
  <c r="AP16" i="1"/>
  <c r="O72" i="1"/>
  <c r="AR26" i="1"/>
  <c r="AU26" i="1" s="1"/>
  <c r="Q26" i="1"/>
  <c r="R26" i="1"/>
  <c r="P72" i="1" s="1"/>
  <c r="E52" i="1"/>
  <c r="BB52" i="1" s="1"/>
  <c r="R52" i="1"/>
  <c r="C52" i="1"/>
  <c r="AZ52" i="1" s="1"/>
  <c r="P52" i="1"/>
  <c r="B52" i="1"/>
  <c r="AY52" i="1" s="1"/>
  <c r="F52" i="1"/>
  <c r="S52" i="1"/>
  <c r="D52" i="1"/>
  <c r="BA52" i="1" s="1"/>
  <c r="S6" i="1"/>
  <c r="P6" i="1"/>
  <c r="AP6" i="1"/>
  <c r="AU15" i="1"/>
  <c r="L63" i="1"/>
  <c r="C63" i="1"/>
  <c r="AZ63" i="1" s="1"/>
  <c r="K63" i="1"/>
  <c r="F63" i="1"/>
  <c r="B63" i="1"/>
  <c r="AY63" i="1" s="1"/>
  <c r="S63" i="1"/>
  <c r="J63" i="1"/>
  <c r="E63" i="1"/>
  <c r="BB63" i="1" s="1"/>
  <c r="R63" i="1"/>
  <c r="M63" i="1"/>
  <c r="D63" i="1"/>
  <c r="BA63" i="1" s="1"/>
  <c r="AP17" i="1"/>
  <c r="H17" i="1"/>
  <c r="S17" i="1"/>
  <c r="AR45" i="1"/>
  <c r="AU41" i="1"/>
  <c r="O46" i="1"/>
  <c r="AU37" i="1"/>
  <c r="O73" i="1"/>
  <c r="Q27" i="1"/>
  <c r="AR27" i="1"/>
  <c r="AU27" i="1" s="1"/>
  <c r="R27" i="1"/>
  <c r="P27" i="1"/>
  <c r="AU20" i="1"/>
  <c r="AU39" i="1"/>
  <c r="O79" i="1"/>
  <c r="Q33" i="1"/>
  <c r="AR33" i="1"/>
  <c r="AU33" i="1" s="1"/>
  <c r="R33" i="1"/>
  <c r="P33" i="1"/>
  <c r="AQ45" i="1"/>
  <c r="H6" i="1"/>
  <c r="P15" i="1"/>
  <c r="P61" i="1"/>
  <c r="AU17" i="1"/>
  <c r="L67" i="1"/>
  <c r="C67" i="1"/>
  <c r="AZ67" i="1" s="1"/>
  <c r="S67" i="1"/>
  <c r="J67" i="1"/>
  <c r="E67" i="1"/>
  <c r="BB67" i="1" s="1"/>
  <c r="K67" i="1"/>
  <c r="B67" i="1"/>
  <c r="AY67" i="1" s="1"/>
  <c r="R67" i="1"/>
  <c r="F67" i="1"/>
  <c r="M67" i="1"/>
  <c r="D67" i="1"/>
  <c r="BA67" i="1" s="1"/>
  <c r="AP21" i="1"/>
  <c r="S21" i="1"/>
  <c r="S89" i="1"/>
  <c r="N89" i="1"/>
  <c r="J89" i="1"/>
  <c r="E89" i="1"/>
  <c r="BB89" i="1" s="1"/>
  <c r="R89" i="1"/>
  <c r="M89" i="1"/>
  <c r="D89" i="1"/>
  <c r="BA89" i="1" s="1"/>
  <c r="L89" i="1"/>
  <c r="C89" i="1"/>
  <c r="AZ89" i="1" s="1"/>
  <c r="F89" i="1"/>
  <c r="B89" i="1"/>
  <c r="AY89" i="1" s="1"/>
  <c r="K89" i="1"/>
  <c r="S43" i="1"/>
  <c r="AP43" i="1"/>
  <c r="P43" i="1"/>
  <c r="H89" i="1"/>
  <c r="P41" i="1"/>
  <c r="P46" i="1" s="1"/>
  <c r="P37" i="1"/>
  <c r="P83" i="1"/>
  <c r="O78" i="1"/>
  <c r="AR32" i="1"/>
  <c r="AU32" i="1" s="1"/>
  <c r="Q32" i="1"/>
  <c r="R32" i="1"/>
  <c r="AU18" i="1"/>
  <c r="P39" i="1"/>
  <c r="P85" i="1"/>
  <c r="S64" i="1"/>
  <c r="J64" i="1"/>
  <c r="E64" i="1"/>
  <c r="BB64" i="1" s="1"/>
  <c r="R64" i="1"/>
  <c r="M64" i="1"/>
  <c r="D64" i="1"/>
  <c r="BA64" i="1" s="1"/>
  <c r="L64" i="1"/>
  <c r="C64" i="1"/>
  <c r="AZ64" i="1" s="1"/>
  <c r="K64" i="1"/>
  <c r="F64" i="1"/>
  <c r="B64" i="1"/>
  <c r="AY64" i="1" s="1"/>
  <c r="P18" i="1"/>
  <c r="H18" i="1"/>
  <c r="S18" i="1"/>
  <c r="AP18" i="1"/>
  <c r="R53" i="1"/>
  <c r="C53" i="1"/>
  <c r="AZ53" i="1" s="1"/>
  <c r="E53" i="1"/>
  <c r="BB53" i="1" s="1"/>
  <c r="S53" i="1"/>
  <c r="D53" i="1"/>
  <c r="BA53" i="1" s="1"/>
  <c r="P53" i="1"/>
  <c r="F53" i="1"/>
  <c r="B53" i="1"/>
  <c r="AY53" i="1" s="1"/>
  <c r="P7" i="1"/>
  <c r="S7" i="1"/>
  <c r="AP7" i="1"/>
  <c r="O80" i="1"/>
  <c r="AR34" i="1"/>
  <c r="AU34" i="1" s="1"/>
  <c r="Q34" i="1"/>
  <c r="R34" i="1"/>
  <c r="P17" i="1"/>
  <c r="P63" i="1"/>
  <c r="L65" i="1"/>
  <c r="S65" i="1"/>
  <c r="J65" i="1"/>
  <c r="C65" i="1"/>
  <c r="AZ65" i="1" s="1"/>
  <c r="M65" i="1"/>
  <c r="F65" i="1"/>
  <c r="B65" i="1"/>
  <c r="AY65" i="1" s="1"/>
  <c r="K65" i="1"/>
  <c r="E65" i="1"/>
  <c r="BB65" i="1" s="1"/>
  <c r="R65" i="1"/>
  <c r="D65" i="1"/>
  <c r="BA65" i="1" s="1"/>
  <c r="AP19" i="1"/>
  <c r="S19" i="1"/>
  <c r="AU21" i="1"/>
  <c r="L80" i="1" l="1"/>
  <c r="C80" i="1"/>
  <c r="AZ80" i="1" s="1"/>
  <c r="K80" i="1"/>
  <c r="F80" i="1"/>
  <c r="B80" i="1"/>
  <c r="AY80" i="1" s="1"/>
  <c r="E80" i="1"/>
  <c r="BB80" i="1" s="1"/>
  <c r="M80" i="1"/>
  <c r="D80" i="1"/>
  <c r="BA80" i="1" s="1"/>
  <c r="S80" i="1"/>
  <c r="J80" i="1"/>
  <c r="R80" i="1"/>
  <c r="S34" i="1"/>
  <c r="AP34" i="1"/>
  <c r="H34" i="1"/>
  <c r="N80" i="1"/>
  <c r="H80" i="1"/>
  <c r="P80" i="1"/>
  <c r="S79" i="1"/>
  <c r="J79" i="1"/>
  <c r="E79" i="1"/>
  <c r="BB79" i="1" s="1"/>
  <c r="R79" i="1"/>
  <c r="M79" i="1"/>
  <c r="D79" i="1"/>
  <c r="BA79" i="1" s="1"/>
  <c r="L79" i="1"/>
  <c r="C79" i="1"/>
  <c r="AZ79" i="1" s="1"/>
  <c r="K79" i="1"/>
  <c r="B79" i="1"/>
  <c r="AY79" i="1" s="1"/>
  <c r="F79" i="1"/>
  <c r="AP33" i="1"/>
  <c r="S33" i="1"/>
  <c r="H33" i="1"/>
  <c r="N79" i="1"/>
  <c r="H79" i="1"/>
  <c r="P79" i="1"/>
  <c r="R73" i="1"/>
  <c r="M73" i="1"/>
  <c r="D73" i="1"/>
  <c r="BA73" i="1" s="1"/>
  <c r="L73" i="1"/>
  <c r="C73" i="1"/>
  <c r="AZ73" i="1" s="1"/>
  <c r="K73" i="1"/>
  <c r="F73" i="1"/>
  <c r="B73" i="1"/>
  <c r="AY73" i="1" s="1"/>
  <c r="S73" i="1"/>
  <c r="J73" i="1"/>
  <c r="E73" i="1"/>
  <c r="BB73" i="1" s="1"/>
  <c r="AP27" i="1"/>
  <c r="S27" i="1"/>
  <c r="H27" i="1"/>
  <c r="N73" i="1"/>
  <c r="H73" i="1"/>
  <c r="P73" i="1"/>
  <c r="P26" i="1"/>
  <c r="P24" i="1"/>
  <c r="L76" i="1"/>
  <c r="C76" i="1"/>
  <c r="AZ76" i="1" s="1"/>
  <c r="K76" i="1"/>
  <c r="F76" i="1"/>
  <c r="B76" i="1"/>
  <c r="AY76" i="1" s="1"/>
  <c r="E76" i="1"/>
  <c r="BB76" i="1" s="1"/>
  <c r="M76" i="1"/>
  <c r="D76" i="1"/>
  <c r="BA76" i="1" s="1"/>
  <c r="S76" i="1"/>
  <c r="J76" i="1"/>
  <c r="R76" i="1"/>
  <c r="S30" i="1"/>
  <c r="AP30" i="1"/>
  <c r="H30" i="1"/>
  <c r="N76" i="1"/>
  <c r="H76" i="1"/>
  <c r="P76" i="1"/>
  <c r="AU31" i="1"/>
  <c r="AU38" i="1"/>
  <c r="AU42" i="1"/>
  <c r="L78" i="1"/>
  <c r="C78" i="1"/>
  <c r="AZ78" i="1" s="1"/>
  <c r="K78" i="1"/>
  <c r="F78" i="1"/>
  <c r="B78" i="1"/>
  <c r="AY78" i="1" s="1"/>
  <c r="S78" i="1"/>
  <c r="J78" i="1"/>
  <c r="R78" i="1"/>
  <c r="E78" i="1"/>
  <c r="BB78" i="1" s="1"/>
  <c r="M78" i="1"/>
  <c r="D78" i="1"/>
  <c r="BA78" i="1" s="1"/>
  <c r="S32" i="1"/>
  <c r="AP32" i="1"/>
  <c r="H32" i="1"/>
  <c r="H78" i="1"/>
  <c r="N78" i="1"/>
  <c r="K72" i="1"/>
  <c r="F72" i="1"/>
  <c r="B72" i="1"/>
  <c r="AY72" i="1" s="1"/>
  <c r="S72" i="1"/>
  <c r="J72" i="1"/>
  <c r="E72" i="1"/>
  <c r="BB72" i="1" s="1"/>
  <c r="L72" i="1"/>
  <c r="C72" i="1"/>
  <c r="AZ72" i="1" s="1"/>
  <c r="D72" i="1"/>
  <c r="BA72" i="1" s="1"/>
  <c r="R72" i="1"/>
  <c r="M72" i="1"/>
  <c r="S26" i="1"/>
  <c r="AP26" i="1"/>
  <c r="H26" i="1"/>
  <c r="N72" i="1"/>
  <c r="H72" i="1"/>
  <c r="R71" i="1"/>
  <c r="M71" i="1"/>
  <c r="L71" i="1"/>
  <c r="C71" i="1"/>
  <c r="AZ71" i="1" s="1"/>
  <c r="S71" i="1"/>
  <c r="J71" i="1"/>
  <c r="E71" i="1"/>
  <c r="BB71" i="1" s="1"/>
  <c r="K71" i="1"/>
  <c r="B71" i="1"/>
  <c r="AY71" i="1" s="1"/>
  <c r="F71" i="1"/>
  <c r="D71" i="1"/>
  <c r="BA71" i="1" s="1"/>
  <c r="AP25" i="1"/>
  <c r="S25" i="1"/>
  <c r="H25" i="1"/>
  <c r="H71" i="1"/>
  <c r="N71" i="1"/>
  <c r="P71" i="1"/>
  <c r="AU13" i="1"/>
  <c r="AU12" i="1"/>
  <c r="AU11" i="1"/>
  <c r="AU10" i="1"/>
  <c r="AU9" i="1"/>
  <c r="AU28" i="1"/>
  <c r="AU6" i="1"/>
  <c r="AU8" i="1"/>
  <c r="AU7" i="1"/>
  <c r="AU14" i="1"/>
  <c r="AU43" i="1"/>
  <c r="AU22" i="1"/>
  <c r="L69" i="1"/>
  <c r="C69" i="1"/>
  <c r="AZ69" i="1" s="1"/>
  <c r="S69" i="1"/>
  <c r="J69" i="1"/>
  <c r="E69" i="1"/>
  <c r="BB69" i="1" s="1"/>
  <c r="F69" i="1"/>
  <c r="M69" i="1"/>
  <c r="D69" i="1"/>
  <c r="BA69" i="1" s="1"/>
  <c r="K69" i="1"/>
  <c r="B69" i="1"/>
  <c r="AY69" i="1" s="1"/>
  <c r="R69" i="1"/>
  <c r="AP23" i="1"/>
  <c r="S23" i="1"/>
  <c r="H23" i="1"/>
  <c r="N69" i="1"/>
  <c r="H69" i="1"/>
  <c r="P69" i="1"/>
  <c r="L82" i="1"/>
  <c r="C82" i="1"/>
  <c r="AZ82" i="1" s="1"/>
  <c r="K82" i="1"/>
  <c r="F82" i="1"/>
  <c r="B82" i="1"/>
  <c r="AY82" i="1" s="1"/>
  <c r="S82" i="1"/>
  <c r="J82" i="1"/>
  <c r="R82" i="1"/>
  <c r="E82" i="1"/>
  <c r="BB82" i="1" s="1"/>
  <c r="M82" i="1"/>
  <c r="D82" i="1"/>
  <c r="BA82" i="1" s="1"/>
  <c r="H36" i="1"/>
  <c r="S36" i="1"/>
  <c r="AP36" i="1"/>
  <c r="N82" i="1"/>
  <c r="H82" i="1"/>
  <c r="P82" i="1"/>
  <c r="L86" i="1"/>
  <c r="C86" i="1"/>
  <c r="AZ86" i="1" s="1"/>
  <c r="K86" i="1"/>
  <c r="F86" i="1"/>
  <c r="B86" i="1"/>
  <c r="AY86" i="1" s="1"/>
  <c r="S86" i="1"/>
  <c r="J86" i="1"/>
  <c r="E86" i="1"/>
  <c r="BB86" i="1" s="1"/>
  <c r="D86" i="1"/>
  <c r="BA86" i="1" s="1"/>
  <c r="R86" i="1"/>
  <c r="M86" i="1"/>
  <c r="H40" i="1"/>
  <c r="S40" i="1"/>
  <c r="AP40" i="1"/>
  <c r="N86" i="1"/>
  <c r="H86" i="1"/>
  <c r="P86" i="1"/>
  <c r="P34" i="1"/>
  <c r="P32" i="1"/>
  <c r="P78" i="1"/>
  <c r="S81" i="1"/>
  <c r="J81" i="1"/>
  <c r="E81" i="1"/>
  <c r="BB81" i="1" s="1"/>
  <c r="R81" i="1"/>
  <c r="M81" i="1"/>
  <c r="D81" i="1"/>
  <c r="BA81" i="1" s="1"/>
  <c r="F81" i="1"/>
  <c r="L81" i="1"/>
  <c r="C81" i="1"/>
  <c r="AZ81" i="1" s="1"/>
  <c r="K81" i="1"/>
  <c r="B81" i="1"/>
  <c r="AY81" i="1" s="1"/>
  <c r="AP35" i="1"/>
  <c r="S35" i="1"/>
  <c r="H35" i="1"/>
  <c r="N81" i="1"/>
  <c r="H81" i="1"/>
  <c r="P81" i="1"/>
  <c r="AU25" i="1"/>
  <c r="K74" i="1"/>
  <c r="F74" i="1"/>
  <c r="B74" i="1"/>
  <c r="AY74" i="1" s="1"/>
  <c r="S74" i="1"/>
  <c r="J74" i="1"/>
  <c r="E74" i="1"/>
  <c r="BB74" i="1" s="1"/>
  <c r="R74" i="1"/>
  <c r="M74" i="1"/>
  <c r="D74" i="1"/>
  <c r="BA74" i="1" s="1"/>
  <c r="L74" i="1"/>
  <c r="C74" i="1"/>
  <c r="AZ74" i="1" s="1"/>
  <c r="S28" i="1"/>
  <c r="AP28" i="1"/>
  <c r="AS19" i="1" s="1"/>
  <c r="H28" i="1"/>
  <c r="H74" i="1"/>
  <c r="N74" i="1"/>
  <c r="P74" i="1"/>
  <c r="AU23" i="1"/>
  <c r="AU36" i="1"/>
  <c r="AU40" i="1"/>
  <c r="AS18" i="1"/>
  <c r="AS17" i="1"/>
  <c r="S75" i="1"/>
  <c r="J75" i="1"/>
  <c r="E75" i="1"/>
  <c r="BB75" i="1" s="1"/>
  <c r="R75" i="1"/>
  <c r="M75" i="1"/>
  <c r="D75" i="1"/>
  <c r="BA75" i="1" s="1"/>
  <c r="L75" i="1"/>
  <c r="C75" i="1"/>
  <c r="AZ75" i="1" s="1"/>
  <c r="K75" i="1"/>
  <c r="B75" i="1"/>
  <c r="AY75" i="1" s="1"/>
  <c r="F75" i="1"/>
  <c r="AP29" i="1"/>
  <c r="AS29" i="1" s="1"/>
  <c r="S29" i="1"/>
  <c r="H29" i="1"/>
  <c r="H75" i="1"/>
  <c r="N75" i="1"/>
  <c r="P75" i="1"/>
  <c r="S70" i="1"/>
  <c r="J70" i="1"/>
  <c r="E70" i="1"/>
  <c r="BB70" i="1" s="1"/>
  <c r="L70" i="1"/>
  <c r="C70" i="1"/>
  <c r="AZ70" i="1" s="1"/>
  <c r="R70" i="1"/>
  <c r="F70" i="1"/>
  <c r="M70" i="1"/>
  <c r="D70" i="1"/>
  <c r="BA70" i="1" s="1"/>
  <c r="K70" i="1"/>
  <c r="B70" i="1"/>
  <c r="AY70" i="1" s="1"/>
  <c r="S24" i="1"/>
  <c r="AP24" i="1"/>
  <c r="AS24" i="1" s="1"/>
  <c r="H24" i="1"/>
  <c r="N70" i="1"/>
  <c r="H70" i="1"/>
  <c r="AS41" i="1"/>
  <c r="S77" i="1"/>
  <c r="J77" i="1"/>
  <c r="E77" i="1"/>
  <c r="BB77" i="1" s="1"/>
  <c r="R77" i="1"/>
  <c r="M77" i="1"/>
  <c r="D77" i="1"/>
  <c r="BA77" i="1" s="1"/>
  <c r="F77" i="1"/>
  <c r="L77" i="1"/>
  <c r="C77" i="1"/>
  <c r="AZ77" i="1" s="1"/>
  <c r="K77" i="1"/>
  <c r="B77" i="1"/>
  <c r="AY77" i="1" s="1"/>
  <c r="AP31" i="1"/>
  <c r="S31" i="1"/>
  <c r="H31" i="1"/>
  <c r="N77" i="1"/>
  <c r="H77" i="1"/>
  <c r="P77" i="1"/>
  <c r="P36" i="1"/>
  <c r="L84" i="1"/>
  <c r="C84" i="1"/>
  <c r="AZ84" i="1" s="1"/>
  <c r="K84" i="1"/>
  <c r="F84" i="1"/>
  <c r="B84" i="1"/>
  <c r="AY84" i="1" s="1"/>
  <c r="S84" i="1"/>
  <c r="J84" i="1"/>
  <c r="E84" i="1"/>
  <c r="BB84" i="1" s="1"/>
  <c r="D84" i="1"/>
  <c r="BA84" i="1" s="1"/>
  <c r="R84" i="1"/>
  <c r="M84" i="1"/>
  <c r="H38" i="1"/>
  <c r="S38" i="1"/>
  <c r="AP38" i="1"/>
  <c r="H84" i="1"/>
  <c r="N84" i="1"/>
  <c r="P84" i="1"/>
  <c r="P40" i="1"/>
  <c r="L88" i="1"/>
  <c r="C88" i="1"/>
  <c r="AZ88" i="1" s="1"/>
  <c r="K88" i="1"/>
  <c r="F88" i="1"/>
  <c r="B88" i="1"/>
  <c r="AY88" i="1" s="1"/>
  <c r="S88" i="1"/>
  <c r="J88" i="1"/>
  <c r="E88" i="1"/>
  <c r="BB88" i="1" s="1"/>
  <c r="M88" i="1"/>
  <c r="D88" i="1"/>
  <c r="BA88" i="1" s="1"/>
  <c r="R88" i="1"/>
  <c r="H42" i="1"/>
  <c r="H46" i="1" s="1"/>
  <c r="S42" i="1"/>
  <c r="S46" i="1" s="1"/>
  <c r="AP42" i="1"/>
  <c r="AS42" i="1" s="1"/>
  <c r="H88" i="1"/>
  <c r="N88" i="1"/>
  <c r="P88" i="1"/>
  <c r="AS16" i="1" l="1"/>
  <c r="AS36" i="1"/>
  <c r="AS25" i="1"/>
  <c r="AS20" i="1"/>
  <c r="AS33" i="1"/>
  <c r="AS43" i="1"/>
  <c r="AS7" i="1"/>
  <c r="AS38" i="1"/>
  <c r="AS31" i="1"/>
  <c r="AS15" i="1"/>
  <c r="AS21" i="1"/>
  <c r="AS37" i="1"/>
  <c r="AS26" i="1"/>
  <c r="AS28" i="1"/>
  <c r="AS12" i="1"/>
  <c r="AS13" i="1"/>
  <c r="AS14" i="1"/>
  <c r="AS11" i="1"/>
  <c r="AS10" i="1"/>
  <c r="AS9" i="1"/>
  <c r="AS22" i="1"/>
  <c r="AS8" i="1"/>
  <c r="AS35" i="1"/>
  <c r="AS39" i="1"/>
  <c r="AS40" i="1"/>
  <c r="AP47" i="1"/>
  <c r="AS23" i="1"/>
  <c r="AS6" i="1"/>
  <c r="AS32" i="1"/>
  <c r="AS30" i="1"/>
  <c r="AS27" i="1"/>
  <c r="AS34" i="1"/>
</calcChain>
</file>

<file path=xl/sharedStrings.xml><?xml version="1.0" encoding="utf-8"?>
<sst xmlns="http://schemas.openxmlformats.org/spreadsheetml/2006/main" count="119" uniqueCount="56">
  <si>
    <t>Table -- U.S. Farm Sector Energy Use, Direct and Indirect</t>
  </si>
  <si>
    <t>Fertilizers &amp; Pesticides</t>
  </si>
  <si>
    <t>Direct Ag Enery Use</t>
  </si>
  <si>
    <t>Total</t>
  </si>
  <si>
    <t>Indirect Ag Energy Use</t>
  </si>
  <si>
    <t>Indirect Ag Enery Use</t>
  </si>
  <si>
    <t>Direct &amp; Indirect Energy Use</t>
  </si>
  <si>
    <t>Total U.S. Energy Use</t>
  </si>
  <si>
    <t>USDA</t>
  </si>
  <si>
    <t>Efficiency</t>
  </si>
  <si>
    <t>Total Ag Enery Use</t>
  </si>
  <si>
    <t>Year</t>
  </si>
  <si>
    <t>Gas-oline</t>
  </si>
  <si>
    <t>Diesel</t>
  </si>
  <si>
    <t>LP Gas</t>
  </si>
  <si>
    <t>Natural Gas</t>
  </si>
  <si>
    <t>Elec-tricity</t>
  </si>
  <si>
    <t>Pest-icide</t>
  </si>
  <si>
    <t>Nitro-gen</t>
  </si>
  <si>
    <t>Phos-phate</t>
  </si>
  <si>
    <t>Potash</t>
  </si>
  <si>
    <t>Fertilizer</t>
  </si>
  <si>
    <t>Direct &amp; Indirect</t>
  </si>
  <si>
    <t>Nitrogen</t>
  </si>
  <si>
    <t>Phosphate</t>
  </si>
  <si>
    <t>Gasoline</t>
  </si>
  <si>
    <t>Electricity</t>
  </si>
  <si>
    <t>Pesticide</t>
  </si>
  <si>
    <t>Total Fertilizer</t>
  </si>
  <si>
    <t>Principal Crops Planted</t>
  </si>
  <si>
    <t>Total Energy Use per Acre</t>
  </si>
  <si>
    <t>Direct Energy Use per acre</t>
  </si>
  <si>
    <t>Indirect Energy Use per acre</t>
  </si>
  <si>
    <t>Ele-ctricity</t>
  </si>
  <si>
    <t>Trillion Btu</t>
  </si>
  <si>
    <t>% of Total Ag Use</t>
  </si>
  <si>
    <t>% of Total Use</t>
  </si>
  <si>
    <t>Billion Btu</t>
  </si>
  <si>
    <t>Million Btu per ton</t>
  </si>
  <si>
    <t>Billion gallons</t>
  </si>
  <si>
    <t>Billion cubic ft</t>
  </si>
  <si>
    <t>1,000 tons</t>
  </si>
  <si>
    <t>1,000 acres</t>
  </si>
  <si>
    <t>1,000 Btu</t>
  </si>
  <si>
    <t>1987=100</t>
  </si>
  <si>
    <t>Quadrillion Btu</t>
  </si>
  <si>
    <t>Direct</t>
  </si>
  <si>
    <t>Indirect</t>
  </si>
  <si>
    <t>Change: 1977-79 to 2000-02</t>
  </si>
  <si>
    <r>
      <t xml:space="preserve">Source: John Miranowski, "Energy Consumption in U.S. Agriculture," presentation from conference, </t>
    </r>
    <r>
      <rPr>
        <i/>
        <sz val="9"/>
        <rFont val="Arial"/>
        <family val="2"/>
      </rPr>
      <t>Agriculture as a Producer and Consumer of Energy</t>
    </r>
    <r>
      <rPr>
        <sz val="9"/>
        <rFont val="Arial"/>
        <family val="2"/>
      </rPr>
      <t xml:space="preserve">, June 24, 2004, </t>
    </r>
  </si>
  <si>
    <t xml:space="preserve">sponsored by Farm Foundation and USDA's Office of Energy Policy and New Uses. [http://www.farmfoundation.org/projects/03-35EnergyConferencepresentations.htm]. </t>
  </si>
  <si>
    <t>Assumes that all pesticides and fertilizers are used by agriculture.</t>
  </si>
  <si>
    <t>Total natural gas consumption estimate:</t>
  </si>
  <si>
    <t>Note from telephone conversation (9-14-04) with John Miranowski:</t>
  </si>
  <si>
    <t>John obtained the raw data from James Duffield (Office of Energy, USDA) and Bob Dubman (ERS, USDA).</t>
  </si>
  <si>
    <t>A manuscript of the conference's 3 core presentations is scheduled for release in early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</si>
</sst>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_(* #,##0_);_(* \(#,##0\);_(* &quot;-&quot;??_);_(@_)"/>
    <numFmt numFmtId="167" formatCode="#,##0.000"/>
    <numFmt numFmtId="168" formatCode="#,##0.0"/>
    <numFmt numFmtId="169" formatCode="0.00_);\(0.00\)"/>
    <numFmt numFmtId="170" formatCode="_(* #,##0.000_);_(* \(#,##0.000\);_(* &quot;-&quot;??_);_(@_)"/>
    <numFmt numFmtId="171" formatCode="0.0"/>
  </numFmts>
  <fonts count="6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1" applyFont="1"/>
    <xf numFmtId="0" fontId="1" fillId="0" borderId="0" xfId="1"/>
    <xf numFmtId="0" fontId="1" fillId="0" borderId="1" xfId="1" applyBorder="1"/>
    <xf numFmtId="0" fontId="3" fillId="0" borderId="1" xfId="1" applyFont="1" applyBorder="1" applyAlignment="1">
      <alignment horizontal="center" wrapText="1"/>
    </xf>
    <xf numFmtId="0" fontId="3" fillId="0" borderId="2" xfId="1" applyFont="1" applyBorder="1" applyAlignment="1">
      <alignment horizontal="center" wrapText="1"/>
    </xf>
    <xf numFmtId="0" fontId="4" fillId="0" borderId="1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1" fillId="0" borderId="2" xfId="1" applyBorder="1"/>
    <xf numFmtId="0" fontId="1" fillId="0" borderId="3" xfId="1" applyBorder="1"/>
    <xf numFmtId="0" fontId="1" fillId="3" borderId="0" xfId="1" applyFill="1"/>
    <xf numFmtId="0" fontId="2" fillId="4" borderId="0" xfId="1" applyFont="1" applyFill="1"/>
    <xf numFmtId="0" fontId="4" fillId="2" borderId="1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 wrapText="1"/>
    </xf>
    <xf numFmtId="0" fontId="1" fillId="0" borderId="4" xfId="1" applyBorder="1"/>
    <xf numFmtId="0" fontId="3" fillId="0" borderId="4" xfId="1" applyFont="1" applyBorder="1" applyAlignment="1">
      <alignment horizontal="center" wrapText="1"/>
    </xf>
    <xf numFmtId="0" fontId="3" fillId="0" borderId="5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4" fillId="0" borderId="6" xfId="1" applyFont="1" applyBorder="1" applyAlignment="1">
      <alignment horizontal="center" wrapText="1"/>
    </xf>
    <xf numFmtId="0" fontId="3" fillId="0" borderId="6" xfId="1" applyFont="1" applyBorder="1" applyAlignment="1">
      <alignment horizontal="center" wrapText="1"/>
    </xf>
    <xf numFmtId="0" fontId="3" fillId="0" borderId="0" xfId="1" applyFont="1" applyAlignment="1">
      <alignment horizontal="center" wrapText="1"/>
    </xf>
    <xf numFmtId="0" fontId="3" fillId="3" borderId="0" xfId="1" applyFont="1" applyFill="1" applyAlignment="1">
      <alignment horizontal="center" wrapText="1"/>
    </xf>
    <xf numFmtId="0" fontId="1" fillId="0" borderId="0" xfId="1" applyAlignment="1">
      <alignment horizontal="center" wrapText="1"/>
    </xf>
    <xf numFmtId="0" fontId="3" fillId="2" borderId="0" xfId="1" applyFont="1" applyFill="1" applyAlignment="1">
      <alignment horizontal="center" wrapText="1"/>
    </xf>
    <xf numFmtId="0" fontId="3" fillId="0" borderId="7" xfId="1" applyFont="1" applyBorder="1" applyAlignment="1">
      <alignment horizontal="center" wrapText="1"/>
    </xf>
    <xf numFmtId="0" fontId="3" fillId="2" borderId="7" xfId="1" applyFont="1" applyFill="1" applyBorder="1" applyAlignment="1">
      <alignment horizontal="center" wrapText="1"/>
    </xf>
    <xf numFmtId="0" fontId="3" fillId="0" borderId="8" xfId="1" applyFont="1" applyBorder="1" applyAlignment="1">
      <alignment horizontal="center" wrapText="1"/>
    </xf>
    <xf numFmtId="0" fontId="4" fillId="2" borderId="7" xfId="1" applyFont="1" applyFill="1" applyBorder="1" applyAlignment="1">
      <alignment horizontal="center" wrapText="1"/>
    </xf>
    <xf numFmtId="1" fontId="1" fillId="0" borderId="0" xfId="1" applyNumberFormat="1" applyAlignment="1">
      <alignment horizontal="right"/>
    </xf>
    <xf numFmtId="164" fontId="1" fillId="0" borderId="0" xfId="1" applyNumberFormat="1"/>
    <xf numFmtId="164" fontId="1" fillId="2" borderId="0" xfId="1" applyNumberFormat="1" applyFill="1"/>
    <xf numFmtId="165" fontId="0" fillId="2" borderId="0" xfId="2" applyNumberFormat="1" applyFont="1" applyFill="1" applyBorder="1"/>
    <xf numFmtId="165" fontId="0" fillId="2" borderId="0" xfId="2" applyNumberFormat="1" applyFont="1" applyFill="1"/>
    <xf numFmtId="164" fontId="1" fillId="0" borderId="7" xfId="1" applyNumberFormat="1" applyBorder="1"/>
    <xf numFmtId="3" fontId="1" fillId="2" borderId="7" xfId="3" applyNumberFormat="1" applyFont="1" applyFill="1" applyBorder="1" applyAlignment="1">
      <alignment horizontal="right"/>
    </xf>
    <xf numFmtId="165" fontId="0" fillId="0" borderId="0" xfId="2" applyNumberFormat="1" applyFont="1"/>
    <xf numFmtId="0" fontId="1" fillId="0" borderId="8" xfId="1" applyBorder="1"/>
    <xf numFmtId="166" fontId="0" fillId="0" borderId="0" xfId="3" applyNumberFormat="1" applyFont="1"/>
    <xf numFmtId="0" fontId="1" fillId="0" borderId="7" xfId="1" applyBorder="1"/>
    <xf numFmtId="3" fontId="1" fillId="0" borderId="0" xfId="1" applyNumberFormat="1"/>
    <xf numFmtId="167" fontId="1" fillId="0" borderId="0" xfId="1" applyNumberFormat="1"/>
    <xf numFmtId="168" fontId="1" fillId="0" borderId="0" xfId="1" applyNumberFormat="1"/>
    <xf numFmtId="169" fontId="0" fillId="0" borderId="0" xfId="3" applyNumberFormat="1" applyFont="1" applyAlignment="1"/>
    <xf numFmtId="43" fontId="0" fillId="0" borderId="0" xfId="3" applyFont="1" applyAlignment="1"/>
    <xf numFmtId="2" fontId="1" fillId="0" borderId="0" xfId="1" applyNumberFormat="1" applyAlignment="1">
      <alignment horizontal="right"/>
    </xf>
    <xf numFmtId="2" fontId="1" fillId="0" borderId="0" xfId="1" applyNumberFormat="1"/>
    <xf numFmtId="1" fontId="0" fillId="0" borderId="0" xfId="3" applyNumberFormat="1" applyFont="1" applyAlignment="1">
      <alignment horizontal="right"/>
    </xf>
    <xf numFmtId="165" fontId="0" fillId="0" borderId="8" xfId="2" applyNumberFormat="1" applyFont="1" applyBorder="1"/>
    <xf numFmtId="164" fontId="0" fillId="0" borderId="7" xfId="3" applyNumberFormat="1" applyFont="1" applyBorder="1"/>
    <xf numFmtId="164" fontId="0" fillId="0" borderId="0" xfId="3" applyNumberFormat="1" applyFont="1"/>
    <xf numFmtId="43" fontId="0" fillId="0" borderId="7" xfId="3" applyFont="1" applyBorder="1"/>
    <xf numFmtId="43" fontId="0" fillId="0" borderId="0" xfId="3" applyFont="1"/>
    <xf numFmtId="166" fontId="0" fillId="0" borderId="7" xfId="3" applyNumberFormat="1" applyFont="1" applyBorder="1"/>
    <xf numFmtId="166" fontId="1" fillId="0" borderId="0" xfId="1" applyNumberFormat="1"/>
    <xf numFmtId="1" fontId="1" fillId="5" borderId="0" xfId="1" applyNumberFormat="1" applyFill="1" applyAlignment="1">
      <alignment horizontal="right"/>
    </xf>
    <xf numFmtId="166" fontId="0" fillId="0" borderId="8" xfId="3" applyNumberFormat="1" applyFont="1" applyBorder="1"/>
    <xf numFmtId="167" fontId="1" fillId="5" borderId="0" xfId="1" applyNumberFormat="1" applyFill="1"/>
    <xf numFmtId="1" fontId="1" fillId="2" borderId="0" xfId="1" applyNumberFormat="1" applyFill="1" applyAlignment="1">
      <alignment horizontal="right"/>
    </xf>
    <xf numFmtId="167" fontId="1" fillId="2" borderId="0" xfId="1" applyNumberFormat="1" applyFill="1"/>
    <xf numFmtId="1" fontId="1" fillId="6" borderId="0" xfId="1" applyNumberFormat="1" applyFill="1" applyAlignment="1">
      <alignment horizontal="right"/>
    </xf>
    <xf numFmtId="167" fontId="1" fillId="6" borderId="0" xfId="1" applyNumberFormat="1" applyFill="1"/>
    <xf numFmtId="166" fontId="0" fillId="0" borderId="0" xfId="3" applyNumberFormat="1" applyFont="1" applyBorder="1"/>
    <xf numFmtId="0" fontId="1" fillId="2" borderId="0" xfId="1" applyFill="1"/>
    <xf numFmtId="0" fontId="2" fillId="2" borderId="7" xfId="1" applyFont="1" applyFill="1" applyBorder="1"/>
    <xf numFmtId="170" fontId="1" fillId="0" borderId="0" xfId="1" applyNumberFormat="1"/>
    <xf numFmtId="0" fontId="2" fillId="0" borderId="4" xfId="1" applyFont="1" applyBorder="1"/>
    <xf numFmtId="165" fontId="2" fillId="2" borderId="4" xfId="2" applyNumberFormat="1" applyFont="1" applyFill="1" applyBorder="1"/>
    <xf numFmtId="0" fontId="1" fillId="0" borderId="5" xfId="1" applyBorder="1"/>
    <xf numFmtId="165" fontId="2" fillId="2" borderId="5" xfId="2" applyNumberFormat="1" applyFont="1" applyFill="1" applyBorder="1"/>
    <xf numFmtId="0" fontId="1" fillId="0" borderId="6" xfId="1" applyBorder="1"/>
    <xf numFmtId="43" fontId="1" fillId="0" borderId="0" xfId="1" applyNumberFormat="1"/>
    <xf numFmtId="0" fontId="1" fillId="7" borderId="0" xfId="1" applyFill="1"/>
    <xf numFmtId="9" fontId="0" fillId="0" borderId="0" xfId="2" applyFont="1"/>
    <xf numFmtId="0" fontId="4" fillId="0" borderId="7" xfId="1" applyFont="1" applyBorder="1" applyAlignment="1">
      <alignment horizontal="center" wrapText="1"/>
    </xf>
    <xf numFmtId="165" fontId="0" fillId="0" borderId="0" xfId="2" applyNumberFormat="1" applyFont="1" applyFill="1" applyBorder="1"/>
    <xf numFmtId="171" fontId="1" fillId="0" borderId="0" xfId="1" applyNumberFormat="1"/>
    <xf numFmtId="165" fontId="0" fillId="0" borderId="7" xfId="2" applyNumberFormat="1" applyFont="1" applyFill="1" applyBorder="1"/>
    <xf numFmtId="1" fontId="1" fillId="0" borderId="4" xfId="1" applyNumberFormat="1" applyBorder="1" applyAlignment="1">
      <alignment horizontal="right"/>
    </xf>
    <xf numFmtId="0" fontId="1" fillId="2" borderId="4" xfId="1" applyFill="1" applyBorder="1"/>
    <xf numFmtId="165" fontId="0" fillId="2" borderId="4" xfId="2" applyNumberFormat="1" applyFont="1" applyFill="1" applyBorder="1"/>
    <xf numFmtId="0" fontId="2" fillId="2" borderId="5" xfId="1" applyFont="1" applyFill="1" applyBorder="1"/>
    <xf numFmtId="0" fontId="4" fillId="2" borderId="2" xfId="1" applyFont="1" applyFill="1" applyBorder="1" applyAlignment="1">
      <alignment horizontal="center" wrapText="1"/>
    </xf>
    <xf numFmtId="0" fontId="1" fillId="0" borderId="5" xfId="1" applyBorder="1" applyAlignment="1">
      <alignment horizontal="center" wrapText="1"/>
    </xf>
    <xf numFmtId="0" fontId="4" fillId="0" borderId="2" xfId="1" applyFont="1" applyBorder="1" applyAlignment="1">
      <alignment horizontal="center" wrapText="1"/>
    </xf>
    <xf numFmtId="0" fontId="4" fillId="2" borderId="1" xfId="1" applyFont="1" applyFill="1" applyBorder="1" applyAlignment="1">
      <alignment horizontal="center" wrapText="1"/>
    </xf>
    <xf numFmtId="0" fontId="1" fillId="0" borderId="4" xfId="1" applyBorder="1" applyAlignment="1">
      <alignment horizontal="center" wrapText="1"/>
    </xf>
  </cellXfs>
  <cellStyles count="4">
    <cellStyle name="Comma 4" xfId="3" xr:uid="{018B0D63-7740-4626-940B-8A8204039B46}"/>
    <cellStyle name="Normal" xfId="0" builtinId="0"/>
    <cellStyle name="Normal 9" xfId="1" xr:uid="{74902664-444C-4D25-A283-9FC2ADD450DE}"/>
    <cellStyle name="Percent 4" xfId="2" xr:uid="{D6D04488-62AA-471C-B895-8E09786F23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sidential%20Floor%20Space\AHS\AHS_summary_results_1208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dicators\commercial_indicators_073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Revised%20FY04\Data\Fowler\transportation_indicator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d3g086\My%20Documents\OIT\MECS98\98MEC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sidential%20Floor%20Space\startsal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dicators%20-%20Industrial_2020\Nonmanufacturing\Agriculture\Agr%20Energy%20Cons%20by%20Sector%201965-02_pnn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S_tables"/>
      <sheetName val="Final Floorspace Estimates"/>
      <sheetName val="Wgted_Floorspace"/>
      <sheetName val="RECS_intensity_data"/>
      <sheetName val="Stock_85to95"/>
      <sheetName val="Compare_PWT"/>
      <sheetName val="Time_series"/>
      <sheetName val="Survival_curve"/>
      <sheetName val="Survival_curve_MF"/>
      <sheetName val="Survival_curve_MH"/>
      <sheetName val="Total_stock"/>
      <sheetName val="Total_stock_SF"/>
      <sheetName val="Total_stock_MF"/>
      <sheetName val="Total_stock_MH"/>
      <sheetName val="mhstabplcmnt"/>
      <sheetName val="Sheet4"/>
      <sheetName val="Comps Ann"/>
      <sheetName val="SFTotalMedAvgSqFt"/>
      <sheetName val="Compare_size"/>
      <sheetName val="Compare_FS"/>
      <sheetName val="RECS_4_adj"/>
      <sheetName val="Estimate"/>
      <sheetName val="RECS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ory"/>
      <sheetName val="General_inputs"/>
      <sheetName val="Commercial_Total"/>
      <sheetName val="Report_tables"/>
      <sheetName val="Regional_intensity (aggregate)"/>
      <sheetName val="Adjusted_Supplier_Data"/>
      <sheetName val="SEDS_CensusDiv"/>
      <sheetName val="AER09_Table2.1c"/>
      <sheetName val="AER10_Table2.1c"/>
      <sheetName val="Conversion_Factors"/>
      <sheetName val="Weather_factors_new"/>
      <sheetName val="Weather_factors_old"/>
      <sheetName val="CDD_by_Division10"/>
      <sheetName val="HDD_by_Division10"/>
      <sheetName val="Floorspace_estimates"/>
      <sheetName val="Regional_Floorspace"/>
      <sheetName val="Charts (www)"/>
      <sheetName val="Charts (other-not updated)"/>
    </sheetNames>
    <sheetDataSet>
      <sheetData sheetId="0"/>
      <sheetData sheetId="1">
        <row r="6">
          <cell r="F6">
            <v>1985</v>
          </cell>
          <cell r="M6">
            <v>37</v>
          </cell>
          <cell r="U6" t="str">
            <v>1985 = 1</v>
          </cell>
        </row>
        <row r="7">
          <cell r="F7">
            <v>1996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ory"/>
      <sheetName val="General_inputs"/>
      <sheetName val="Total_Transportation "/>
      <sheetName val="GPERS2000"/>
      <sheetName val="Charts (www)"/>
      <sheetName val="Passenger_Total"/>
      <sheetName val="Passenger-Highway"/>
      <sheetName val="Personal_vehicles"/>
      <sheetName val="Busses"/>
      <sheetName val="Passenger-Air"/>
      <sheetName val="Passenger-Rail"/>
      <sheetName val="Urban_Rail"/>
      <sheetName val="Freight_Total"/>
      <sheetName val="Freight-Trucks"/>
      <sheetName val="Pipelines"/>
      <sheetName val="GPERS"/>
      <sheetName val="Monthly_indicators"/>
      <sheetName val="Passenger-based Activity"/>
      <sheetName val="Passenger-based Energy Use"/>
      <sheetName val="Freight-based Activity"/>
      <sheetName val="Freight-based Energy Use"/>
      <sheetName val="FuelConsump"/>
      <sheetName val="Fuel Heat Content"/>
    </sheetNames>
    <sheetDataSet>
      <sheetData sheetId="0"/>
      <sheetData sheetId="1">
        <row r="16">
          <cell r="F16" t="str">
            <v>Delivered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  <sheetName val="Fuel"/>
      <sheetName val="1stUse"/>
      <sheetName val="Byprod"/>
      <sheetName val="EndUse"/>
      <sheetName val="Intensity"/>
      <sheetName val="Exp"/>
      <sheetName val="E_EGS"/>
      <sheetName val="Price"/>
      <sheetName val="NonFuel"/>
      <sheetName val="Offsite"/>
      <sheetName val="onsite"/>
      <sheetName val="sales"/>
      <sheetName val="elecdema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hNot Ann"/>
      <sheetName val="AuthNot"/>
      <sheetName val="AuthNot Percent Change"/>
      <sheetName val="ANS -Curr to Year ago % Change"/>
      <sheetName val="Authnot Prelim"/>
      <sheetName val="Authnot First"/>
      <sheetName val="Authnot Second"/>
      <sheetName val="StartsAnn"/>
      <sheetName val="StartsAnn Percent Change"/>
      <sheetName val="StartsUA "/>
      <sheetName val="StartsUA Prelim"/>
      <sheetName val="StartsUA First"/>
      <sheetName val="StartsUA Second"/>
      <sheetName val="StartsSA  "/>
      <sheetName val="StartsSA Percent Change"/>
      <sheetName val="ST -Curr to Year ago % Change "/>
      <sheetName val="StartsSA  Prelim"/>
      <sheetName val="StartsSA First"/>
      <sheetName val="StartsSA Second"/>
      <sheetName val="Starts Seas F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cht"/>
      <sheetName val="Area Cht"/>
      <sheetName val="D-ID Cht"/>
      <sheetName val="D-ID Cht2"/>
      <sheetName val="Forecasts"/>
      <sheetName val="Cons by Fuel"/>
      <sheetName val="Efficiency"/>
      <sheetName val="Cht Energy-Acre"/>
      <sheetName val="Ag Cons by Use"/>
      <sheetName val="Cons by Sector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>
        <row r="5">
          <cell r="M5">
            <v>75708.364000000001</v>
          </cell>
        </row>
        <row r="6">
          <cell r="M6">
            <v>73990.880000000005</v>
          </cell>
        </row>
        <row r="7">
          <cell r="M7">
            <v>71999.191000000006</v>
          </cell>
        </row>
        <row r="8">
          <cell r="M8">
            <v>76012.373000000007</v>
          </cell>
        </row>
        <row r="9">
          <cell r="M9">
            <v>77999.554000000004</v>
          </cell>
        </row>
        <row r="10">
          <cell r="M10">
            <v>79986.376999999993</v>
          </cell>
        </row>
        <row r="11">
          <cell r="M11">
            <v>80903.216</v>
          </cell>
        </row>
        <row r="12">
          <cell r="M12">
            <v>78289.225000000006</v>
          </cell>
        </row>
        <row r="13">
          <cell r="M13">
            <v>76341.960000000006</v>
          </cell>
        </row>
        <row r="14">
          <cell r="M14">
            <v>73252.850999999995</v>
          </cell>
        </row>
        <row r="15">
          <cell r="M15">
            <v>73100.513999999996</v>
          </cell>
        </row>
        <row r="16">
          <cell r="M16">
            <v>76735.955000000002</v>
          </cell>
        </row>
        <row r="17">
          <cell r="M17">
            <v>76468.963000000003</v>
          </cell>
        </row>
        <row r="18">
          <cell r="M18">
            <v>76781.797000000006</v>
          </cell>
        </row>
        <row r="19">
          <cell r="M19">
            <v>79225.444000000003</v>
          </cell>
        </row>
        <row r="20">
          <cell r="M20">
            <v>82844.313999999998</v>
          </cell>
        </row>
        <row r="21">
          <cell r="M21">
            <v>84956.788</v>
          </cell>
        </row>
        <row r="22">
          <cell r="M22">
            <v>84667.854000000007</v>
          </cell>
        </row>
        <row r="23">
          <cell r="M23">
            <v>84595.436000000002</v>
          </cell>
        </row>
        <row r="24">
          <cell r="M24">
            <v>85948.645999999993</v>
          </cell>
        </row>
        <row r="25">
          <cell r="M25">
            <v>87577.676999999996</v>
          </cell>
        </row>
        <row r="26">
          <cell r="M26">
            <v>89248.217000000004</v>
          </cell>
        </row>
        <row r="27">
          <cell r="M27">
            <v>91221.471999999994</v>
          </cell>
        </row>
        <row r="28">
          <cell r="M28">
            <v>94224.116999999998</v>
          </cell>
        </row>
        <row r="29">
          <cell r="M29">
            <v>94727.191999999995</v>
          </cell>
        </row>
        <row r="30">
          <cell r="M30">
            <v>95146.150999999998</v>
          </cell>
        </row>
        <row r="31">
          <cell r="M31">
            <v>96773.87</v>
          </cell>
        </row>
        <row r="32">
          <cell r="M32">
            <v>98904.922000000006</v>
          </cell>
        </row>
        <row r="33">
          <cell r="M33">
            <v>96378.165999999997</v>
          </cell>
        </row>
        <row r="34">
          <cell r="M34">
            <v>98026.127999999997</v>
          </cell>
        </row>
        <row r="35">
          <cell r="M35">
            <v>98189.020999999993</v>
          </cell>
        </row>
      </sheetData>
      <sheetData sheetId="6" refreshError="1"/>
      <sheetData sheetId="7" refreshError="1"/>
      <sheetData sheetId="8"/>
      <sheetData sheetId="9">
        <row r="23">
          <cell r="AN23">
            <v>54017221</v>
          </cell>
        </row>
        <row r="24">
          <cell r="AN24">
            <v>57016543</v>
          </cell>
        </row>
        <row r="25">
          <cell r="AN25">
            <v>58908108</v>
          </cell>
        </row>
        <row r="26">
          <cell r="AN26">
            <v>62419391</v>
          </cell>
        </row>
        <row r="27">
          <cell r="AN27">
            <v>65620879</v>
          </cell>
        </row>
        <row r="28">
          <cell r="AN28">
            <v>67844161</v>
          </cell>
        </row>
        <row r="29">
          <cell r="AN29">
            <v>69288964</v>
          </cell>
        </row>
        <row r="30">
          <cell r="AN30">
            <v>72704267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B756-A1A1-4D99-A1B8-92B010DB77D6}">
  <dimension ref="A1:CR115"/>
  <sheetViews>
    <sheetView tabSelected="1" workbookViewId="0">
      <pane xSplit="1" ySplit="4" topLeftCell="B41" activePane="bottomRight" state="frozen"/>
      <selection pane="topRight" activeCell="B1" sqref="B1"/>
      <selection pane="bottomLeft" activeCell="A5" sqref="A5"/>
      <selection pane="bottomRight" activeCell="A90" sqref="A90"/>
    </sheetView>
  </sheetViews>
  <sheetFormatPr defaultRowHeight="11.5" x14ac:dyDescent="0.25"/>
  <cols>
    <col min="1" max="1" width="5.81640625" style="2" customWidth="1"/>
    <col min="2" max="3" width="6" style="2" bestFit="1" customWidth="1"/>
    <col min="4" max="4" width="5.453125" style="2" customWidth="1"/>
    <col min="5" max="5" width="5.81640625" style="2" bestFit="1" customWidth="1"/>
    <col min="6" max="6" width="6.54296875" style="2" bestFit="1" customWidth="1"/>
    <col min="7" max="9" width="8" style="2" customWidth="1"/>
    <col min="10" max="10" width="6.7265625" style="2" customWidth="1"/>
    <col min="11" max="11" width="6.54296875" style="2" customWidth="1"/>
    <col min="12" max="13" width="5.54296875" style="2" bestFit="1" customWidth="1"/>
    <col min="14" max="14" width="8" style="2" customWidth="1"/>
    <col min="15" max="17" width="8.7265625" style="2"/>
    <col min="18" max="18" width="8" style="2" customWidth="1"/>
    <col min="19" max="19" width="8.1796875" style="2" customWidth="1"/>
    <col min="20" max="20" width="2" style="2" customWidth="1"/>
    <col min="21" max="21" width="8.1796875" style="2" customWidth="1"/>
    <col min="22" max="22" width="3.453125" style="2" customWidth="1"/>
    <col min="23" max="23" width="8.54296875" style="2" customWidth="1"/>
    <col min="24" max="24" width="8.26953125" style="2" bestFit="1" customWidth="1"/>
    <col min="25" max="25" width="7.54296875" style="2" bestFit="1" customWidth="1"/>
    <col min="26" max="26" width="7.7265625" style="2" bestFit="1" customWidth="1"/>
    <col min="27" max="27" width="8.26953125" style="2" bestFit="1" customWidth="1"/>
    <col min="28" max="28" width="7.7265625" style="2" bestFit="1" customWidth="1"/>
    <col min="29" max="29" width="2.7265625" style="2" customWidth="1"/>
    <col min="30" max="30" width="7" style="2" bestFit="1" customWidth="1"/>
    <col min="31" max="31" width="5.81640625" style="2" bestFit="1" customWidth="1"/>
    <col min="32" max="32" width="6" style="2" bestFit="1" customWidth="1"/>
    <col min="33" max="33" width="6.1796875" style="2" bestFit="1" customWidth="1"/>
    <col min="34" max="34" width="7.54296875" style="2" bestFit="1" customWidth="1"/>
    <col min="35" max="39" width="8.26953125" style="2" bestFit="1" customWidth="1"/>
    <col min="40" max="40" width="1.453125" style="2" customWidth="1"/>
    <col min="41" max="44" width="8.7265625" style="2" customWidth="1"/>
    <col min="45" max="45" width="8.453125" style="2" customWidth="1"/>
    <col min="46" max="46" width="8.1796875" style="2" customWidth="1"/>
    <col min="47" max="47" width="7.81640625" style="2" customWidth="1"/>
    <col min="48" max="48" width="10" style="2" bestFit="1" customWidth="1"/>
    <col min="49" max="49" width="10" style="2" customWidth="1"/>
    <col min="50" max="50" width="8.7265625" style="2"/>
    <col min="51" max="52" width="5.54296875" style="2" bestFit="1" customWidth="1"/>
    <col min="53" max="53" width="6" style="2" bestFit="1" customWidth="1"/>
    <col min="54" max="55" width="6.26953125" style="2" customWidth="1"/>
    <col min="56" max="56" width="8.7265625" style="2"/>
    <col min="57" max="57" width="11.54296875" style="2" bestFit="1" customWidth="1"/>
    <col min="58" max="95" width="5.453125" style="2" bestFit="1" customWidth="1"/>
    <col min="96" max="256" width="8.7265625" style="2"/>
    <col min="257" max="257" width="5.81640625" style="2" customWidth="1"/>
    <col min="258" max="259" width="6" style="2" bestFit="1" customWidth="1"/>
    <col min="260" max="260" width="5.453125" style="2" customWidth="1"/>
    <col min="261" max="261" width="5.81640625" style="2" bestFit="1" customWidth="1"/>
    <col min="262" max="262" width="6.54296875" style="2" bestFit="1" customWidth="1"/>
    <col min="263" max="265" width="8" style="2" customWidth="1"/>
    <col min="266" max="266" width="6.7265625" style="2" customWidth="1"/>
    <col min="267" max="267" width="6.54296875" style="2" customWidth="1"/>
    <col min="268" max="269" width="5.54296875" style="2" bestFit="1" customWidth="1"/>
    <col min="270" max="270" width="8" style="2" customWidth="1"/>
    <col min="271" max="273" width="8.7265625" style="2"/>
    <col min="274" max="274" width="8" style="2" customWidth="1"/>
    <col min="275" max="275" width="8.1796875" style="2" customWidth="1"/>
    <col min="276" max="276" width="2" style="2" customWidth="1"/>
    <col min="277" max="277" width="8.1796875" style="2" customWidth="1"/>
    <col min="278" max="278" width="3.453125" style="2" customWidth="1"/>
    <col min="279" max="279" width="8.54296875" style="2" customWidth="1"/>
    <col min="280" max="280" width="8.26953125" style="2" bestFit="1" customWidth="1"/>
    <col min="281" max="281" width="7.54296875" style="2" bestFit="1" customWidth="1"/>
    <col min="282" max="282" width="7.7265625" style="2" bestFit="1" customWidth="1"/>
    <col min="283" max="283" width="8.26953125" style="2" bestFit="1" customWidth="1"/>
    <col min="284" max="284" width="7.7265625" style="2" bestFit="1" customWidth="1"/>
    <col min="285" max="285" width="2.7265625" style="2" customWidth="1"/>
    <col min="286" max="286" width="7" style="2" bestFit="1" customWidth="1"/>
    <col min="287" max="287" width="5.81640625" style="2" bestFit="1" customWidth="1"/>
    <col min="288" max="288" width="6" style="2" bestFit="1" customWidth="1"/>
    <col min="289" max="289" width="6.1796875" style="2" bestFit="1" customWidth="1"/>
    <col min="290" max="290" width="7.54296875" style="2" bestFit="1" customWidth="1"/>
    <col min="291" max="295" width="8.26953125" style="2" bestFit="1" customWidth="1"/>
    <col min="296" max="296" width="1.453125" style="2" customWidth="1"/>
    <col min="297" max="300" width="8.7265625" style="2" customWidth="1"/>
    <col min="301" max="301" width="8.453125" style="2" customWidth="1"/>
    <col min="302" max="302" width="8.1796875" style="2" customWidth="1"/>
    <col min="303" max="303" width="7.81640625" style="2" customWidth="1"/>
    <col min="304" max="304" width="10" style="2" bestFit="1" customWidth="1"/>
    <col min="305" max="305" width="10" style="2" customWidth="1"/>
    <col min="306" max="306" width="8.7265625" style="2"/>
    <col min="307" max="308" width="5.54296875" style="2" bestFit="1" customWidth="1"/>
    <col min="309" max="309" width="6" style="2" bestFit="1" customWidth="1"/>
    <col min="310" max="311" width="6.26953125" style="2" customWidth="1"/>
    <col min="312" max="312" width="8.7265625" style="2"/>
    <col min="313" max="313" width="11.54296875" style="2" bestFit="1" customWidth="1"/>
    <col min="314" max="351" width="5.453125" style="2" bestFit="1" customWidth="1"/>
    <col min="352" max="512" width="8.7265625" style="2"/>
    <col min="513" max="513" width="5.81640625" style="2" customWidth="1"/>
    <col min="514" max="515" width="6" style="2" bestFit="1" customWidth="1"/>
    <col min="516" max="516" width="5.453125" style="2" customWidth="1"/>
    <col min="517" max="517" width="5.81640625" style="2" bestFit="1" customWidth="1"/>
    <col min="518" max="518" width="6.54296875" style="2" bestFit="1" customWidth="1"/>
    <col min="519" max="521" width="8" style="2" customWidth="1"/>
    <col min="522" max="522" width="6.7265625" style="2" customWidth="1"/>
    <col min="523" max="523" width="6.54296875" style="2" customWidth="1"/>
    <col min="524" max="525" width="5.54296875" style="2" bestFit="1" customWidth="1"/>
    <col min="526" max="526" width="8" style="2" customWidth="1"/>
    <col min="527" max="529" width="8.7265625" style="2"/>
    <col min="530" max="530" width="8" style="2" customWidth="1"/>
    <col min="531" max="531" width="8.1796875" style="2" customWidth="1"/>
    <col min="532" max="532" width="2" style="2" customWidth="1"/>
    <col min="533" max="533" width="8.1796875" style="2" customWidth="1"/>
    <col min="534" max="534" width="3.453125" style="2" customWidth="1"/>
    <col min="535" max="535" width="8.54296875" style="2" customWidth="1"/>
    <col min="536" max="536" width="8.26953125" style="2" bestFit="1" customWidth="1"/>
    <col min="537" max="537" width="7.54296875" style="2" bestFit="1" customWidth="1"/>
    <col min="538" max="538" width="7.7265625" style="2" bestFit="1" customWidth="1"/>
    <col min="539" max="539" width="8.26953125" style="2" bestFit="1" customWidth="1"/>
    <col min="540" max="540" width="7.7265625" style="2" bestFit="1" customWidth="1"/>
    <col min="541" max="541" width="2.7265625" style="2" customWidth="1"/>
    <col min="542" max="542" width="7" style="2" bestFit="1" customWidth="1"/>
    <col min="543" max="543" width="5.81640625" style="2" bestFit="1" customWidth="1"/>
    <col min="544" max="544" width="6" style="2" bestFit="1" customWidth="1"/>
    <col min="545" max="545" width="6.1796875" style="2" bestFit="1" customWidth="1"/>
    <col min="546" max="546" width="7.54296875" style="2" bestFit="1" customWidth="1"/>
    <col min="547" max="551" width="8.26953125" style="2" bestFit="1" customWidth="1"/>
    <col min="552" max="552" width="1.453125" style="2" customWidth="1"/>
    <col min="553" max="556" width="8.7265625" style="2" customWidth="1"/>
    <col min="557" max="557" width="8.453125" style="2" customWidth="1"/>
    <col min="558" max="558" width="8.1796875" style="2" customWidth="1"/>
    <col min="559" max="559" width="7.81640625" style="2" customWidth="1"/>
    <col min="560" max="560" width="10" style="2" bestFit="1" customWidth="1"/>
    <col min="561" max="561" width="10" style="2" customWidth="1"/>
    <col min="562" max="562" width="8.7265625" style="2"/>
    <col min="563" max="564" width="5.54296875" style="2" bestFit="1" customWidth="1"/>
    <col min="565" max="565" width="6" style="2" bestFit="1" customWidth="1"/>
    <col min="566" max="567" width="6.26953125" style="2" customWidth="1"/>
    <col min="568" max="568" width="8.7265625" style="2"/>
    <col min="569" max="569" width="11.54296875" style="2" bestFit="1" customWidth="1"/>
    <col min="570" max="607" width="5.453125" style="2" bestFit="1" customWidth="1"/>
    <col min="608" max="768" width="8.7265625" style="2"/>
    <col min="769" max="769" width="5.81640625" style="2" customWidth="1"/>
    <col min="770" max="771" width="6" style="2" bestFit="1" customWidth="1"/>
    <col min="772" max="772" width="5.453125" style="2" customWidth="1"/>
    <col min="773" max="773" width="5.81640625" style="2" bestFit="1" customWidth="1"/>
    <col min="774" max="774" width="6.54296875" style="2" bestFit="1" customWidth="1"/>
    <col min="775" max="777" width="8" style="2" customWidth="1"/>
    <col min="778" max="778" width="6.7265625" style="2" customWidth="1"/>
    <col min="779" max="779" width="6.54296875" style="2" customWidth="1"/>
    <col min="780" max="781" width="5.54296875" style="2" bestFit="1" customWidth="1"/>
    <col min="782" max="782" width="8" style="2" customWidth="1"/>
    <col min="783" max="785" width="8.7265625" style="2"/>
    <col min="786" max="786" width="8" style="2" customWidth="1"/>
    <col min="787" max="787" width="8.1796875" style="2" customWidth="1"/>
    <col min="788" max="788" width="2" style="2" customWidth="1"/>
    <col min="789" max="789" width="8.1796875" style="2" customWidth="1"/>
    <col min="790" max="790" width="3.453125" style="2" customWidth="1"/>
    <col min="791" max="791" width="8.54296875" style="2" customWidth="1"/>
    <col min="792" max="792" width="8.26953125" style="2" bestFit="1" customWidth="1"/>
    <col min="793" max="793" width="7.54296875" style="2" bestFit="1" customWidth="1"/>
    <col min="794" max="794" width="7.7265625" style="2" bestFit="1" customWidth="1"/>
    <col min="795" max="795" width="8.26953125" style="2" bestFit="1" customWidth="1"/>
    <col min="796" max="796" width="7.7265625" style="2" bestFit="1" customWidth="1"/>
    <col min="797" max="797" width="2.7265625" style="2" customWidth="1"/>
    <col min="798" max="798" width="7" style="2" bestFit="1" customWidth="1"/>
    <col min="799" max="799" width="5.81640625" style="2" bestFit="1" customWidth="1"/>
    <col min="800" max="800" width="6" style="2" bestFit="1" customWidth="1"/>
    <col min="801" max="801" width="6.1796875" style="2" bestFit="1" customWidth="1"/>
    <col min="802" max="802" width="7.54296875" style="2" bestFit="1" customWidth="1"/>
    <col min="803" max="807" width="8.26953125" style="2" bestFit="1" customWidth="1"/>
    <col min="808" max="808" width="1.453125" style="2" customWidth="1"/>
    <col min="809" max="812" width="8.7265625" style="2" customWidth="1"/>
    <col min="813" max="813" width="8.453125" style="2" customWidth="1"/>
    <col min="814" max="814" width="8.1796875" style="2" customWidth="1"/>
    <col min="815" max="815" width="7.81640625" style="2" customWidth="1"/>
    <col min="816" max="816" width="10" style="2" bestFit="1" customWidth="1"/>
    <col min="817" max="817" width="10" style="2" customWidth="1"/>
    <col min="818" max="818" width="8.7265625" style="2"/>
    <col min="819" max="820" width="5.54296875" style="2" bestFit="1" customWidth="1"/>
    <col min="821" max="821" width="6" style="2" bestFit="1" customWidth="1"/>
    <col min="822" max="823" width="6.26953125" style="2" customWidth="1"/>
    <col min="824" max="824" width="8.7265625" style="2"/>
    <col min="825" max="825" width="11.54296875" style="2" bestFit="1" customWidth="1"/>
    <col min="826" max="863" width="5.453125" style="2" bestFit="1" customWidth="1"/>
    <col min="864" max="1024" width="8.7265625" style="2"/>
    <col min="1025" max="1025" width="5.81640625" style="2" customWidth="1"/>
    <col min="1026" max="1027" width="6" style="2" bestFit="1" customWidth="1"/>
    <col min="1028" max="1028" width="5.453125" style="2" customWidth="1"/>
    <col min="1029" max="1029" width="5.81640625" style="2" bestFit="1" customWidth="1"/>
    <col min="1030" max="1030" width="6.54296875" style="2" bestFit="1" customWidth="1"/>
    <col min="1031" max="1033" width="8" style="2" customWidth="1"/>
    <col min="1034" max="1034" width="6.7265625" style="2" customWidth="1"/>
    <col min="1035" max="1035" width="6.54296875" style="2" customWidth="1"/>
    <col min="1036" max="1037" width="5.54296875" style="2" bestFit="1" customWidth="1"/>
    <col min="1038" max="1038" width="8" style="2" customWidth="1"/>
    <col min="1039" max="1041" width="8.7265625" style="2"/>
    <col min="1042" max="1042" width="8" style="2" customWidth="1"/>
    <col min="1043" max="1043" width="8.1796875" style="2" customWidth="1"/>
    <col min="1044" max="1044" width="2" style="2" customWidth="1"/>
    <col min="1045" max="1045" width="8.1796875" style="2" customWidth="1"/>
    <col min="1046" max="1046" width="3.453125" style="2" customWidth="1"/>
    <col min="1047" max="1047" width="8.54296875" style="2" customWidth="1"/>
    <col min="1048" max="1048" width="8.26953125" style="2" bestFit="1" customWidth="1"/>
    <col min="1049" max="1049" width="7.54296875" style="2" bestFit="1" customWidth="1"/>
    <col min="1050" max="1050" width="7.7265625" style="2" bestFit="1" customWidth="1"/>
    <col min="1051" max="1051" width="8.26953125" style="2" bestFit="1" customWidth="1"/>
    <col min="1052" max="1052" width="7.7265625" style="2" bestFit="1" customWidth="1"/>
    <col min="1053" max="1053" width="2.7265625" style="2" customWidth="1"/>
    <col min="1054" max="1054" width="7" style="2" bestFit="1" customWidth="1"/>
    <col min="1055" max="1055" width="5.81640625" style="2" bestFit="1" customWidth="1"/>
    <col min="1056" max="1056" width="6" style="2" bestFit="1" customWidth="1"/>
    <col min="1057" max="1057" width="6.1796875" style="2" bestFit="1" customWidth="1"/>
    <col min="1058" max="1058" width="7.54296875" style="2" bestFit="1" customWidth="1"/>
    <col min="1059" max="1063" width="8.26953125" style="2" bestFit="1" customWidth="1"/>
    <col min="1064" max="1064" width="1.453125" style="2" customWidth="1"/>
    <col min="1065" max="1068" width="8.7265625" style="2" customWidth="1"/>
    <col min="1069" max="1069" width="8.453125" style="2" customWidth="1"/>
    <col min="1070" max="1070" width="8.1796875" style="2" customWidth="1"/>
    <col min="1071" max="1071" width="7.81640625" style="2" customWidth="1"/>
    <col min="1072" max="1072" width="10" style="2" bestFit="1" customWidth="1"/>
    <col min="1073" max="1073" width="10" style="2" customWidth="1"/>
    <col min="1074" max="1074" width="8.7265625" style="2"/>
    <col min="1075" max="1076" width="5.54296875" style="2" bestFit="1" customWidth="1"/>
    <col min="1077" max="1077" width="6" style="2" bestFit="1" customWidth="1"/>
    <col min="1078" max="1079" width="6.26953125" style="2" customWidth="1"/>
    <col min="1080" max="1080" width="8.7265625" style="2"/>
    <col min="1081" max="1081" width="11.54296875" style="2" bestFit="1" customWidth="1"/>
    <col min="1082" max="1119" width="5.453125" style="2" bestFit="1" customWidth="1"/>
    <col min="1120" max="1280" width="8.7265625" style="2"/>
    <col min="1281" max="1281" width="5.81640625" style="2" customWidth="1"/>
    <col min="1282" max="1283" width="6" style="2" bestFit="1" customWidth="1"/>
    <col min="1284" max="1284" width="5.453125" style="2" customWidth="1"/>
    <col min="1285" max="1285" width="5.81640625" style="2" bestFit="1" customWidth="1"/>
    <col min="1286" max="1286" width="6.54296875" style="2" bestFit="1" customWidth="1"/>
    <col min="1287" max="1289" width="8" style="2" customWidth="1"/>
    <col min="1290" max="1290" width="6.7265625" style="2" customWidth="1"/>
    <col min="1291" max="1291" width="6.54296875" style="2" customWidth="1"/>
    <col min="1292" max="1293" width="5.54296875" style="2" bestFit="1" customWidth="1"/>
    <col min="1294" max="1294" width="8" style="2" customWidth="1"/>
    <col min="1295" max="1297" width="8.7265625" style="2"/>
    <col min="1298" max="1298" width="8" style="2" customWidth="1"/>
    <col min="1299" max="1299" width="8.1796875" style="2" customWidth="1"/>
    <col min="1300" max="1300" width="2" style="2" customWidth="1"/>
    <col min="1301" max="1301" width="8.1796875" style="2" customWidth="1"/>
    <col min="1302" max="1302" width="3.453125" style="2" customWidth="1"/>
    <col min="1303" max="1303" width="8.54296875" style="2" customWidth="1"/>
    <col min="1304" max="1304" width="8.26953125" style="2" bestFit="1" customWidth="1"/>
    <col min="1305" max="1305" width="7.54296875" style="2" bestFit="1" customWidth="1"/>
    <col min="1306" max="1306" width="7.7265625" style="2" bestFit="1" customWidth="1"/>
    <col min="1307" max="1307" width="8.26953125" style="2" bestFit="1" customWidth="1"/>
    <col min="1308" max="1308" width="7.7265625" style="2" bestFit="1" customWidth="1"/>
    <col min="1309" max="1309" width="2.7265625" style="2" customWidth="1"/>
    <col min="1310" max="1310" width="7" style="2" bestFit="1" customWidth="1"/>
    <col min="1311" max="1311" width="5.81640625" style="2" bestFit="1" customWidth="1"/>
    <col min="1312" max="1312" width="6" style="2" bestFit="1" customWidth="1"/>
    <col min="1313" max="1313" width="6.1796875" style="2" bestFit="1" customWidth="1"/>
    <col min="1314" max="1314" width="7.54296875" style="2" bestFit="1" customWidth="1"/>
    <col min="1315" max="1319" width="8.26953125" style="2" bestFit="1" customWidth="1"/>
    <col min="1320" max="1320" width="1.453125" style="2" customWidth="1"/>
    <col min="1321" max="1324" width="8.7265625" style="2" customWidth="1"/>
    <col min="1325" max="1325" width="8.453125" style="2" customWidth="1"/>
    <col min="1326" max="1326" width="8.1796875" style="2" customWidth="1"/>
    <col min="1327" max="1327" width="7.81640625" style="2" customWidth="1"/>
    <col min="1328" max="1328" width="10" style="2" bestFit="1" customWidth="1"/>
    <col min="1329" max="1329" width="10" style="2" customWidth="1"/>
    <col min="1330" max="1330" width="8.7265625" style="2"/>
    <col min="1331" max="1332" width="5.54296875" style="2" bestFit="1" customWidth="1"/>
    <col min="1333" max="1333" width="6" style="2" bestFit="1" customWidth="1"/>
    <col min="1334" max="1335" width="6.26953125" style="2" customWidth="1"/>
    <col min="1336" max="1336" width="8.7265625" style="2"/>
    <col min="1337" max="1337" width="11.54296875" style="2" bestFit="1" customWidth="1"/>
    <col min="1338" max="1375" width="5.453125" style="2" bestFit="1" customWidth="1"/>
    <col min="1376" max="1536" width="8.7265625" style="2"/>
    <col min="1537" max="1537" width="5.81640625" style="2" customWidth="1"/>
    <col min="1538" max="1539" width="6" style="2" bestFit="1" customWidth="1"/>
    <col min="1540" max="1540" width="5.453125" style="2" customWidth="1"/>
    <col min="1541" max="1541" width="5.81640625" style="2" bestFit="1" customWidth="1"/>
    <col min="1542" max="1542" width="6.54296875" style="2" bestFit="1" customWidth="1"/>
    <col min="1543" max="1545" width="8" style="2" customWidth="1"/>
    <col min="1546" max="1546" width="6.7265625" style="2" customWidth="1"/>
    <col min="1547" max="1547" width="6.54296875" style="2" customWidth="1"/>
    <col min="1548" max="1549" width="5.54296875" style="2" bestFit="1" customWidth="1"/>
    <col min="1550" max="1550" width="8" style="2" customWidth="1"/>
    <col min="1551" max="1553" width="8.7265625" style="2"/>
    <col min="1554" max="1554" width="8" style="2" customWidth="1"/>
    <col min="1555" max="1555" width="8.1796875" style="2" customWidth="1"/>
    <col min="1556" max="1556" width="2" style="2" customWidth="1"/>
    <col min="1557" max="1557" width="8.1796875" style="2" customWidth="1"/>
    <col min="1558" max="1558" width="3.453125" style="2" customWidth="1"/>
    <col min="1559" max="1559" width="8.54296875" style="2" customWidth="1"/>
    <col min="1560" max="1560" width="8.26953125" style="2" bestFit="1" customWidth="1"/>
    <col min="1561" max="1561" width="7.54296875" style="2" bestFit="1" customWidth="1"/>
    <col min="1562" max="1562" width="7.7265625" style="2" bestFit="1" customWidth="1"/>
    <col min="1563" max="1563" width="8.26953125" style="2" bestFit="1" customWidth="1"/>
    <col min="1564" max="1564" width="7.7265625" style="2" bestFit="1" customWidth="1"/>
    <col min="1565" max="1565" width="2.7265625" style="2" customWidth="1"/>
    <col min="1566" max="1566" width="7" style="2" bestFit="1" customWidth="1"/>
    <col min="1567" max="1567" width="5.81640625" style="2" bestFit="1" customWidth="1"/>
    <col min="1568" max="1568" width="6" style="2" bestFit="1" customWidth="1"/>
    <col min="1569" max="1569" width="6.1796875" style="2" bestFit="1" customWidth="1"/>
    <col min="1570" max="1570" width="7.54296875" style="2" bestFit="1" customWidth="1"/>
    <col min="1571" max="1575" width="8.26953125" style="2" bestFit="1" customWidth="1"/>
    <col min="1576" max="1576" width="1.453125" style="2" customWidth="1"/>
    <col min="1577" max="1580" width="8.7265625" style="2" customWidth="1"/>
    <col min="1581" max="1581" width="8.453125" style="2" customWidth="1"/>
    <col min="1582" max="1582" width="8.1796875" style="2" customWidth="1"/>
    <col min="1583" max="1583" width="7.81640625" style="2" customWidth="1"/>
    <col min="1584" max="1584" width="10" style="2" bestFit="1" customWidth="1"/>
    <col min="1585" max="1585" width="10" style="2" customWidth="1"/>
    <col min="1586" max="1586" width="8.7265625" style="2"/>
    <col min="1587" max="1588" width="5.54296875" style="2" bestFit="1" customWidth="1"/>
    <col min="1589" max="1589" width="6" style="2" bestFit="1" customWidth="1"/>
    <col min="1590" max="1591" width="6.26953125" style="2" customWidth="1"/>
    <col min="1592" max="1592" width="8.7265625" style="2"/>
    <col min="1593" max="1593" width="11.54296875" style="2" bestFit="1" customWidth="1"/>
    <col min="1594" max="1631" width="5.453125" style="2" bestFit="1" customWidth="1"/>
    <col min="1632" max="1792" width="8.7265625" style="2"/>
    <col min="1793" max="1793" width="5.81640625" style="2" customWidth="1"/>
    <col min="1794" max="1795" width="6" style="2" bestFit="1" customWidth="1"/>
    <col min="1796" max="1796" width="5.453125" style="2" customWidth="1"/>
    <col min="1797" max="1797" width="5.81640625" style="2" bestFit="1" customWidth="1"/>
    <col min="1798" max="1798" width="6.54296875" style="2" bestFit="1" customWidth="1"/>
    <col min="1799" max="1801" width="8" style="2" customWidth="1"/>
    <col min="1802" max="1802" width="6.7265625" style="2" customWidth="1"/>
    <col min="1803" max="1803" width="6.54296875" style="2" customWidth="1"/>
    <col min="1804" max="1805" width="5.54296875" style="2" bestFit="1" customWidth="1"/>
    <col min="1806" max="1806" width="8" style="2" customWidth="1"/>
    <col min="1807" max="1809" width="8.7265625" style="2"/>
    <col min="1810" max="1810" width="8" style="2" customWidth="1"/>
    <col min="1811" max="1811" width="8.1796875" style="2" customWidth="1"/>
    <col min="1812" max="1812" width="2" style="2" customWidth="1"/>
    <col min="1813" max="1813" width="8.1796875" style="2" customWidth="1"/>
    <col min="1814" max="1814" width="3.453125" style="2" customWidth="1"/>
    <col min="1815" max="1815" width="8.54296875" style="2" customWidth="1"/>
    <col min="1816" max="1816" width="8.26953125" style="2" bestFit="1" customWidth="1"/>
    <col min="1817" max="1817" width="7.54296875" style="2" bestFit="1" customWidth="1"/>
    <col min="1818" max="1818" width="7.7265625" style="2" bestFit="1" customWidth="1"/>
    <col min="1819" max="1819" width="8.26953125" style="2" bestFit="1" customWidth="1"/>
    <col min="1820" max="1820" width="7.7265625" style="2" bestFit="1" customWidth="1"/>
    <col min="1821" max="1821" width="2.7265625" style="2" customWidth="1"/>
    <col min="1822" max="1822" width="7" style="2" bestFit="1" customWidth="1"/>
    <col min="1823" max="1823" width="5.81640625" style="2" bestFit="1" customWidth="1"/>
    <col min="1824" max="1824" width="6" style="2" bestFit="1" customWidth="1"/>
    <col min="1825" max="1825" width="6.1796875" style="2" bestFit="1" customWidth="1"/>
    <col min="1826" max="1826" width="7.54296875" style="2" bestFit="1" customWidth="1"/>
    <col min="1827" max="1831" width="8.26953125" style="2" bestFit="1" customWidth="1"/>
    <col min="1832" max="1832" width="1.453125" style="2" customWidth="1"/>
    <col min="1833" max="1836" width="8.7265625" style="2" customWidth="1"/>
    <col min="1837" max="1837" width="8.453125" style="2" customWidth="1"/>
    <col min="1838" max="1838" width="8.1796875" style="2" customWidth="1"/>
    <col min="1839" max="1839" width="7.81640625" style="2" customWidth="1"/>
    <col min="1840" max="1840" width="10" style="2" bestFit="1" customWidth="1"/>
    <col min="1841" max="1841" width="10" style="2" customWidth="1"/>
    <col min="1842" max="1842" width="8.7265625" style="2"/>
    <col min="1843" max="1844" width="5.54296875" style="2" bestFit="1" customWidth="1"/>
    <col min="1845" max="1845" width="6" style="2" bestFit="1" customWidth="1"/>
    <col min="1846" max="1847" width="6.26953125" style="2" customWidth="1"/>
    <col min="1848" max="1848" width="8.7265625" style="2"/>
    <col min="1849" max="1849" width="11.54296875" style="2" bestFit="1" customWidth="1"/>
    <col min="1850" max="1887" width="5.453125" style="2" bestFit="1" customWidth="1"/>
    <col min="1888" max="2048" width="8.7265625" style="2"/>
    <col min="2049" max="2049" width="5.81640625" style="2" customWidth="1"/>
    <col min="2050" max="2051" width="6" style="2" bestFit="1" customWidth="1"/>
    <col min="2052" max="2052" width="5.453125" style="2" customWidth="1"/>
    <col min="2053" max="2053" width="5.81640625" style="2" bestFit="1" customWidth="1"/>
    <col min="2054" max="2054" width="6.54296875" style="2" bestFit="1" customWidth="1"/>
    <col min="2055" max="2057" width="8" style="2" customWidth="1"/>
    <col min="2058" max="2058" width="6.7265625" style="2" customWidth="1"/>
    <col min="2059" max="2059" width="6.54296875" style="2" customWidth="1"/>
    <col min="2060" max="2061" width="5.54296875" style="2" bestFit="1" customWidth="1"/>
    <col min="2062" max="2062" width="8" style="2" customWidth="1"/>
    <col min="2063" max="2065" width="8.7265625" style="2"/>
    <col min="2066" max="2066" width="8" style="2" customWidth="1"/>
    <col min="2067" max="2067" width="8.1796875" style="2" customWidth="1"/>
    <col min="2068" max="2068" width="2" style="2" customWidth="1"/>
    <col min="2069" max="2069" width="8.1796875" style="2" customWidth="1"/>
    <col min="2070" max="2070" width="3.453125" style="2" customWidth="1"/>
    <col min="2071" max="2071" width="8.54296875" style="2" customWidth="1"/>
    <col min="2072" max="2072" width="8.26953125" style="2" bestFit="1" customWidth="1"/>
    <col min="2073" max="2073" width="7.54296875" style="2" bestFit="1" customWidth="1"/>
    <col min="2074" max="2074" width="7.7265625" style="2" bestFit="1" customWidth="1"/>
    <col min="2075" max="2075" width="8.26953125" style="2" bestFit="1" customWidth="1"/>
    <col min="2076" max="2076" width="7.7265625" style="2" bestFit="1" customWidth="1"/>
    <col min="2077" max="2077" width="2.7265625" style="2" customWidth="1"/>
    <col min="2078" max="2078" width="7" style="2" bestFit="1" customWidth="1"/>
    <col min="2079" max="2079" width="5.81640625" style="2" bestFit="1" customWidth="1"/>
    <col min="2080" max="2080" width="6" style="2" bestFit="1" customWidth="1"/>
    <col min="2081" max="2081" width="6.1796875" style="2" bestFit="1" customWidth="1"/>
    <col min="2082" max="2082" width="7.54296875" style="2" bestFit="1" customWidth="1"/>
    <col min="2083" max="2087" width="8.26953125" style="2" bestFit="1" customWidth="1"/>
    <col min="2088" max="2088" width="1.453125" style="2" customWidth="1"/>
    <col min="2089" max="2092" width="8.7265625" style="2" customWidth="1"/>
    <col min="2093" max="2093" width="8.453125" style="2" customWidth="1"/>
    <col min="2094" max="2094" width="8.1796875" style="2" customWidth="1"/>
    <col min="2095" max="2095" width="7.81640625" style="2" customWidth="1"/>
    <col min="2096" max="2096" width="10" style="2" bestFit="1" customWidth="1"/>
    <col min="2097" max="2097" width="10" style="2" customWidth="1"/>
    <col min="2098" max="2098" width="8.7265625" style="2"/>
    <col min="2099" max="2100" width="5.54296875" style="2" bestFit="1" customWidth="1"/>
    <col min="2101" max="2101" width="6" style="2" bestFit="1" customWidth="1"/>
    <col min="2102" max="2103" width="6.26953125" style="2" customWidth="1"/>
    <col min="2104" max="2104" width="8.7265625" style="2"/>
    <col min="2105" max="2105" width="11.54296875" style="2" bestFit="1" customWidth="1"/>
    <col min="2106" max="2143" width="5.453125" style="2" bestFit="1" customWidth="1"/>
    <col min="2144" max="2304" width="8.7265625" style="2"/>
    <col min="2305" max="2305" width="5.81640625" style="2" customWidth="1"/>
    <col min="2306" max="2307" width="6" style="2" bestFit="1" customWidth="1"/>
    <col min="2308" max="2308" width="5.453125" style="2" customWidth="1"/>
    <col min="2309" max="2309" width="5.81640625" style="2" bestFit="1" customWidth="1"/>
    <col min="2310" max="2310" width="6.54296875" style="2" bestFit="1" customWidth="1"/>
    <col min="2311" max="2313" width="8" style="2" customWidth="1"/>
    <col min="2314" max="2314" width="6.7265625" style="2" customWidth="1"/>
    <col min="2315" max="2315" width="6.54296875" style="2" customWidth="1"/>
    <col min="2316" max="2317" width="5.54296875" style="2" bestFit="1" customWidth="1"/>
    <col min="2318" max="2318" width="8" style="2" customWidth="1"/>
    <col min="2319" max="2321" width="8.7265625" style="2"/>
    <col min="2322" max="2322" width="8" style="2" customWidth="1"/>
    <col min="2323" max="2323" width="8.1796875" style="2" customWidth="1"/>
    <col min="2324" max="2324" width="2" style="2" customWidth="1"/>
    <col min="2325" max="2325" width="8.1796875" style="2" customWidth="1"/>
    <col min="2326" max="2326" width="3.453125" style="2" customWidth="1"/>
    <col min="2327" max="2327" width="8.54296875" style="2" customWidth="1"/>
    <col min="2328" max="2328" width="8.26953125" style="2" bestFit="1" customWidth="1"/>
    <col min="2329" max="2329" width="7.54296875" style="2" bestFit="1" customWidth="1"/>
    <col min="2330" max="2330" width="7.7265625" style="2" bestFit="1" customWidth="1"/>
    <col min="2331" max="2331" width="8.26953125" style="2" bestFit="1" customWidth="1"/>
    <col min="2332" max="2332" width="7.7265625" style="2" bestFit="1" customWidth="1"/>
    <col min="2333" max="2333" width="2.7265625" style="2" customWidth="1"/>
    <col min="2334" max="2334" width="7" style="2" bestFit="1" customWidth="1"/>
    <col min="2335" max="2335" width="5.81640625" style="2" bestFit="1" customWidth="1"/>
    <col min="2336" max="2336" width="6" style="2" bestFit="1" customWidth="1"/>
    <col min="2337" max="2337" width="6.1796875" style="2" bestFit="1" customWidth="1"/>
    <col min="2338" max="2338" width="7.54296875" style="2" bestFit="1" customWidth="1"/>
    <col min="2339" max="2343" width="8.26953125" style="2" bestFit="1" customWidth="1"/>
    <col min="2344" max="2344" width="1.453125" style="2" customWidth="1"/>
    <col min="2345" max="2348" width="8.7265625" style="2" customWidth="1"/>
    <col min="2349" max="2349" width="8.453125" style="2" customWidth="1"/>
    <col min="2350" max="2350" width="8.1796875" style="2" customWidth="1"/>
    <col min="2351" max="2351" width="7.81640625" style="2" customWidth="1"/>
    <col min="2352" max="2352" width="10" style="2" bestFit="1" customWidth="1"/>
    <col min="2353" max="2353" width="10" style="2" customWidth="1"/>
    <col min="2354" max="2354" width="8.7265625" style="2"/>
    <col min="2355" max="2356" width="5.54296875" style="2" bestFit="1" customWidth="1"/>
    <col min="2357" max="2357" width="6" style="2" bestFit="1" customWidth="1"/>
    <col min="2358" max="2359" width="6.26953125" style="2" customWidth="1"/>
    <col min="2360" max="2360" width="8.7265625" style="2"/>
    <col min="2361" max="2361" width="11.54296875" style="2" bestFit="1" customWidth="1"/>
    <col min="2362" max="2399" width="5.453125" style="2" bestFit="1" customWidth="1"/>
    <col min="2400" max="2560" width="8.7265625" style="2"/>
    <col min="2561" max="2561" width="5.81640625" style="2" customWidth="1"/>
    <col min="2562" max="2563" width="6" style="2" bestFit="1" customWidth="1"/>
    <col min="2564" max="2564" width="5.453125" style="2" customWidth="1"/>
    <col min="2565" max="2565" width="5.81640625" style="2" bestFit="1" customWidth="1"/>
    <col min="2566" max="2566" width="6.54296875" style="2" bestFit="1" customWidth="1"/>
    <col min="2567" max="2569" width="8" style="2" customWidth="1"/>
    <col min="2570" max="2570" width="6.7265625" style="2" customWidth="1"/>
    <col min="2571" max="2571" width="6.54296875" style="2" customWidth="1"/>
    <col min="2572" max="2573" width="5.54296875" style="2" bestFit="1" customWidth="1"/>
    <col min="2574" max="2574" width="8" style="2" customWidth="1"/>
    <col min="2575" max="2577" width="8.7265625" style="2"/>
    <col min="2578" max="2578" width="8" style="2" customWidth="1"/>
    <col min="2579" max="2579" width="8.1796875" style="2" customWidth="1"/>
    <col min="2580" max="2580" width="2" style="2" customWidth="1"/>
    <col min="2581" max="2581" width="8.1796875" style="2" customWidth="1"/>
    <col min="2582" max="2582" width="3.453125" style="2" customWidth="1"/>
    <col min="2583" max="2583" width="8.54296875" style="2" customWidth="1"/>
    <col min="2584" max="2584" width="8.26953125" style="2" bestFit="1" customWidth="1"/>
    <col min="2585" max="2585" width="7.54296875" style="2" bestFit="1" customWidth="1"/>
    <col min="2586" max="2586" width="7.7265625" style="2" bestFit="1" customWidth="1"/>
    <col min="2587" max="2587" width="8.26953125" style="2" bestFit="1" customWidth="1"/>
    <col min="2588" max="2588" width="7.7265625" style="2" bestFit="1" customWidth="1"/>
    <col min="2589" max="2589" width="2.7265625" style="2" customWidth="1"/>
    <col min="2590" max="2590" width="7" style="2" bestFit="1" customWidth="1"/>
    <col min="2591" max="2591" width="5.81640625" style="2" bestFit="1" customWidth="1"/>
    <col min="2592" max="2592" width="6" style="2" bestFit="1" customWidth="1"/>
    <col min="2593" max="2593" width="6.1796875" style="2" bestFit="1" customWidth="1"/>
    <col min="2594" max="2594" width="7.54296875" style="2" bestFit="1" customWidth="1"/>
    <col min="2595" max="2599" width="8.26953125" style="2" bestFit="1" customWidth="1"/>
    <col min="2600" max="2600" width="1.453125" style="2" customWidth="1"/>
    <col min="2601" max="2604" width="8.7265625" style="2" customWidth="1"/>
    <col min="2605" max="2605" width="8.453125" style="2" customWidth="1"/>
    <col min="2606" max="2606" width="8.1796875" style="2" customWidth="1"/>
    <col min="2607" max="2607" width="7.81640625" style="2" customWidth="1"/>
    <col min="2608" max="2608" width="10" style="2" bestFit="1" customWidth="1"/>
    <col min="2609" max="2609" width="10" style="2" customWidth="1"/>
    <col min="2610" max="2610" width="8.7265625" style="2"/>
    <col min="2611" max="2612" width="5.54296875" style="2" bestFit="1" customWidth="1"/>
    <col min="2613" max="2613" width="6" style="2" bestFit="1" customWidth="1"/>
    <col min="2614" max="2615" width="6.26953125" style="2" customWidth="1"/>
    <col min="2616" max="2616" width="8.7265625" style="2"/>
    <col min="2617" max="2617" width="11.54296875" style="2" bestFit="1" customWidth="1"/>
    <col min="2618" max="2655" width="5.453125" style="2" bestFit="1" customWidth="1"/>
    <col min="2656" max="2816" width="8.7265625" style="2"/>
    <col min="2817" max="2817" width="5.81640625" style="2" customWidth="1"/>
    <col min="2818" max="2819" width="6" style="2" bestFit="1" customWidth="1"/>
    <col min="2820" max="2820" width="5.453125" style="2" customWidth="1"/>
    <col min="2821" max="2821" width="5.81640625" style="2" bestFit="1" customWidth="1"/>
    <col min="2822" max="2822" width="6.54296875" style="2" bestFit="1" customWidth="1"/>
    <col min="2823" max="2825" width="8" style="2" customWidth="1"/>
    <col min="2826" max="2826" width="6.7265625" style="2" customWidth="1"/>
    <col min="2827" max="2827" width="6.54296875" style="2" customWidth="1"/>
    <col min="2828" max="2829" width="5.54296875" style="2" bestFit="1" customWidth="1"/>
    <col min="2830" max="2830" width="8" style="2" customWidth="1"/>
    <col min="2831" max="2833" width="8.7265625" style="2"/>
    <col min="2834" max="2834" width="8" style="2" customWidth="1"/>
    <col min="2835" max="2835" width="8.1796875" style="2" customWidth="1"/>
    <col min="2836" max="2836" width="2" style="2" customWidth="1"/>
    <col min="2837" max="2837" width="8.1796875" style="2" customWidth="1"/>
    <col min="2838" max="2838" width="3.453125" style="2" customWidth="1"/>
    <col min="2839" max="2839" width="8.54296875" style="2" customWidth="1"/>
    <col min="2840" max="2840" width="8.26953125" style="2" bestFit="1" customWidth="1"/>
    <col min="2841" max="2841" width="7.54296875" style="2" bestFit="1" customWidth="1"/>
    <col min="2842" max="2842" width="7.7265625" style="2" bestFit="1" customWidth="1"/>
    <col min="2843" max="2843" width="8.26953125" style="2" bestFit="1" customWidth="1"/>
    <col min="2844" max="2844" width="7.7265625" style="2" bestFit="1" customWidth="1"/>
    <col min="2845" max="2845" width="2.7265625" style="2" customWidth="1"/>
    <col min="2846" max="2846" width="7" style="2" bestFit="1" customWidth="1"/>
    <col min="2847" max="2847" width="5.81640625" style="2" bestFit="1" customWidth="1"/>
    <col min="2848" max="2848" width="6" style="2" bestFit="1" customWidth="1"/>
    <col min="2849" max="2849" width="6.1796875" style="2" bestFit="1" customWidth="1"/>
    <col min="2850" max="2850" width="7.54296875" style="2" bestFit="1" customWidth="1"/>
    <col min="2851" max="2855" width="8.26953125" style="2" bestFit="1" customWidth="1"/>
    <col min="2856" max="2856" width="1.453125" style="2" customWidth="1"/>
    <col min="2857" max="2860" width="8.7265625" style="2" customWidth="1"/>
    <col min="2861" max="2861" width="8.453125" style="2" customWidth="1"/>
    <col min="2862" max="2862" width="8.1796875" style="2" customWidth="1"/>
    <col min="2863" max="2863" width="7.81640625" style="2" customWidth="1"/>
    <col min="2864" max="2864" width="10" style="2" bestFit="1" customWidth="1"/>
    <col min="2865" max="2865" width="10" style="2" customWidth="1"/>
    <col min="2866" max="2866" width="8.7265625" style="2"/>
    <col min="2867" max="2868" width="5.54296875" style="2" bestFit="1" customWidth="1"/>
    <col min="2869" max="2869" width="6" style="2" bestFit="1" customWidth="1"/>
    <col min="2870" max="2871" width="6.26953125" style="2" customWidth="1"/>
    <col min="2872" max="2872" width="8.7265625" style="2"/>
    <col min="2873" max="2873" width="11.54296875" style="2" bestFit="1" customWidth="1"/>
    <col min="2874" max="2911" width="5.453125" style="2" bestFit="1" customWidth="1"/>
    <col min="2912" max="3072" width="8.7265625" style="2"/>
    <col min="3073" max="3073" width="5.81640625" style="2" customWidth="1"/>
    <col min="3074" max="3075" width="6" style="2" bestFit="1" customWidth="1"/>
    <col min="3076" max="3076" width="5.453125" style="2" customWidth="1"/>
    <col min="3077" max="3077" width="5.81640625" style="2" bestFit="1" customWidth="1"/>
    <col min="3078" max="3078" width="6.54296875" style="2" bestFit="1" customWidth="1"/>
    <col min="3079" max="3081" width="8" style="2" customWidth="1"/>
    <col min="3082" max="3082" width="6.7265625" style="2" customWidth="1"/>
    <col min="3083" max="3083" width="6.54296875" style="2" customWidth="1"/>
    <col min="3084" max="3085" width="5.54296875" style="2" bestFit="1" customWidth="1"/>
    <col min="3086" max="3086" width="8" style="2" customWidth="1"/>
    <col min="3087" max="3089" width="8.7265625" style="2"/>
    <col min="3090" max="3090" width="8" style="2" customWidth="1"/>
    <col min="3091" max="3091" width="8.1796875" style="2" customWidth="1"/>
    <col min="3092" max="3092" width="2" style="2" customWidth="1"/>
    <col min="3093" max="3093" width="8.1796875" style="2" customWidth="1"/>
    <col min="3094" max="3094" width="3.453125" style="2" customWidth="1"/>
    <col min="3095" max="3095" width="8.54296875" style="2" customWidth="1"/>
    <col min="3096" max="3096" width="8.26953125" style="2" bestFit="1" customWidth="1"/>
    <col min="3097" max="3097" width="7.54296875" style="2" bestFit="1" customWidth="1"/>
    <col min="3098" max="3098" width="7.7265625" style="2" bestFit="1" customWidth="1"/>
    <col min="3099" max="3099" width="8.26953125" style="2" bestFit="1" customWidth="1"/>
    <col min="3100" max="3100" width="7.7265625" style="2" bestFit="1" customWidth="1"/>
    <col min="3101" max="3101" width="2.7265625" style="2" customWidth="1"/>
    <col min="3102" max="3102" width="7" style="2" bestFit="1" customWidth="1"/>
    <col min="3103" max="3103" width="5.81640625" style="2" bestFit="1" customWidth="1"/>
    <col min="3104" max="3104" width="6" style="2" bestFit="1" customWidth="1"/>
    <col min="3105" max="3105" width="6.1796875" style="2" bestFit="1" customWidth="1"/>
    <col min="3106" max="3106" width="7.54296875" style="2" bestFit="1" customWidth="1"/>
    <col min="3107" max="3111" width="8.26953125" style="2" bestFit="1" customWidth="1"/>
    <col min="3112" max="3112" width="1.453125" style="2" customWidth="1"/>
    <col min="3113" max="3116" width="8.7265625" style="2" customWidth="1"/>
    <col min="3117" max="3117" width="8.453125" style="2" customWidth="1"/>
    <col min="3118" max="3118" width="8.1796875" style="2" customWidth="1"/>
    <col min="3119" max="3119" width="7.81640625" style="2" customWidth="1"/>
    <col min="3120" max="3120" width="10" style="2" bestFit="1" customWidth="1"/>
    <col min="3121" max="3121" width="10" style="2" customWidth="1"/>
    <col min="3122" max="3122" width="8.7265625" style="2"/>
    <col min="3123" max="3124" width="5.54296875" style="2" bestFit="1" customWidth="1"/>
    <col min="3125" max="3125" width="6" style="2" bestFit="1" customWidth="1"/>
    <col min="3126" max="3127" width="6.26953125" style="2" customWidth="1"/>
    <col min="3128" max="3128" width="8.7265625" style="2"/>
    <col min="3129" max="3129" width="11.54296875" style="2" bestFit="1" customWidth="1"/>
    <col min="3130" max="3167" width="5.453125" style="2" bestFit="1" customWidth="1"/>
    <col min="3168" max="3328" width="8.7265625" style="2"/>
    <col min="3329" max="3329" width="5.81640625" style="2" customWidth="1"/>
    <col min="3330" max="3331" width="6" style="2" bestFit="1" customWidth="1"/>
    <col min="3332" max="3332" width="5.453125" style="2" customWidth="1"/>
    <col min="3333" max="3333" width="5.81640625" style="2" bestFit="1" customWidth="1"/>
    <col min="3334" max="3334" width="6.54296875" style="2" bestFit="1" customWidth="1"/>
    <col min="3335" max="3337" width="8" style="2" customWidth="1"/>
    <col min="3338" max="3338" width="6.7265625" style="2" customWidth="1"/>
    <col min="3339" max="3339" width="6.54296875" style="2" customWidth="1"/>
    <col min="3340" max="3341" width="5.54296875" style="2" bestFit="1" customWidth="1"/>
    <col min="3342" max="3342" width="8" style="2" customWidth="1"/>
    <col min="3343" max="3345" width="8.7265625" style="2"/>
    <col min="3346" max="3346" width="8" style="2" customWidth="1"/>
    <col min="3347" max="3347" width="8.1796875" style="2" customWidth="1"/>
    <col min="3348" max="3348" width="2" style="2" customWidth="1"/>
    <col min="3349" max="3349" width="8.1796875" style="2" customWidth="1"/>
    <col min="3350" max="3350" width="3.453125" style="2" customWidth="1"/>
    <col min="3351" max="3351" width="8.54296875" style="2" customWidth="1"/>
    <col min="3352" max="3352" width="8.26953125" style="2" bestFit="1" customWidth="1"/>
    <col min="3353" max="3353" width="7.54296875" style="2" bestFit="1" customWidth="1"/>
    <col min="3354" max="3354" width="7.7265625" style="2" bestFit="1" customWidth="1"/>
    <col min="3355" max="3355" width="8.26953125" style="2" bestFit="1" customWidth="1"/>
    <col min="3356" max="3356" width="7.7265625" style="2" bestFit="1" customWidth="1"/>
    <col min="3357" max="3357" width="2.7265625" style="2" customWidth="1"/>
    <col min="3358" max="3358" width="7" style="2" bestFit="1" customWidth="1"/>
    <col min="3359" max="3359" width="5.81640625" style="2" bestFit="1" customWidth="1"/>
    <col min="3360" max="3360" width="6" style="2" bestFit="1" customWidth="1"/>
    <col min="3361" max="3361" width="6.1796875" style="2" bestFit="1" customWidth="1"/>
    <col min="3362" max="3362" width="7.54296875" style="2" bestFit="1" customWidth="1"/>
    <col min="3363" max="3367" width="8.26953125" style="2" bestFit="1" customWidth="1"/>
    <col min="3368" max="3368" width="1.453125" style="2" customWidth="1"/>
    <col min="3369" max="3372" width="8.7265625" style="2" customWidth="1"/>
    <col min="3373" max="3373" width="8.453125" style="2" customWidth="1"/>
    <col min="3374" max="3374" width="8.1796875" style="2" customWidth="1"/>
    <col min="3375" max="3375" width="7.81640625" style="2" customWidth="1"/>
    <col min="3376" max="3376" width="10" style="2" bestFit="1" customWidth="1"/>
    <col min="3377" max="3377" width="10" style="2" customWidth="1"/>
    <col min="3378" max="3378" width="8.7265625" style="2"/>
    <col min="3379" max="3380" width="5.54296875" style="2" bestFit="1" customWidth="1"/>
    <col min="3381" max="3381" width="6" style="2" bestFit="1" customWidth="1"/>
    <col min="3382" max="3383" width="6.26953125" style="2" customWidth="1"/>
    <col min="3384" max="3384" width="8.7265625" style="2"/>
    <col min="3385" max="3385" width="11.54296875" style="2" bestFit="1" customWidth="1"/>
    <col min="3386" max="3423" width="5.453125" style="2" bestFit="1" customWidth="1"/>
    <col min="3424" max="3584" width="8.7265625" style="2"/>
    <col min="3585" max="3585" width="5.81640625" style="2" customWidth="1"/>
    <col min="3586" max="3587" width="6" style="2" bestFit="1" customWidth="1"/>
    <col min="3588" max="3588" width="5.453125" style="2" customWidth="1"/>
    <col min="3589" max="3589" width="5.81640625" style="2" bestFit="1" customWidth="1"/>
    <col min="3590" max="3590" width="6.54296875" style="2" bestFit="1" customWidth="1"/>
    <col min="3591" max="3593" width="8" style="2" customWidth="1"/>
    <col min="3594" max="3594" width="6.7265625" style="2" customWidth="1"/>
    <col min="3595" max="3595" width="6.54296875" style="2" customWidth="1"/>
    <col min="3596" max="3597" width="5.54296875" style="2" bestFit="1" customWidth="1"/>
    <col min="3598" max="3598" width="8" style="2" customWidth="1"/>
    <col min="3599" max="3601" width="8.7265625" style="2"/>
    <col min="3602" max="3602" width="8" style="2" customWidth="1"/>
    <col min="3603" max="3603" width="8.1796875" style="2" customWidth="1"/>
    <col min="3604" max="3604" width="2" style="2" customWidth="1"/>
    <col min="3605" max="3605" width="8.1796875" style="2" customWidth="1"/>
    <col min="3606" max="3606" width="3.453125" style="2" customWidth="1"/>
    <col min="3607" max="3607" width="8.54296875" style="2" customWidth="1"/>
    <col min="3608" max="3608" width="8.26953125" style="2" bestFit="1" customWidth="1"/>
    <col min="3609" max="3609" width="7.54296875" style="2" bestFit="1" customWidth="1"/>
    <col min="3610" max="3610" width="7.7265625" style="2" bestFit="1" customWidth="1"/>
    <col min="3611" max="3611" width="8.26953125" style="2" bestFit="1" customWidth="1"/>
    <col min="3612" max="3612" width="7.7265625" style="2" bestFit="1" customWidth="1"/>
    <col min="3613" max="3613" width="2.7265625" style="2" customWidth="1"/>
    <col min="3614" max="3614" width="7" style="2" bestFit="1" customWidth="1"/>
    <col min="3615" max="3615" width="5.81640625" style="2" bestFit="1" customWidth="1"/>
    <col min="3616" max="3616" width="6" style="2" bestFit="1" customWidth="1"/>
    <col min="3617" max="3617" width="6.1796875" style="2" bestFit="1" customWidth="1"/>
    <col min="3618" max="3618" width="7.54296875" style="2" bestFit="1" customWidth="1"/>
    <col min="3619" max="3623" width="8.26953125" style="2" bestFit="1" customWidth="1"/>
    <col min="3624" max="3624" width="1.453125" style="2" customWidth="1"/>
    <col min="3625" max="3628" width="8.7265625" style="2" customWidth="1"/>
    <col min="3629" max="3629" width="8.453125" style="2" customWidth="1"/>
    <col min="3630" max="3630" width="8.1796875" style="2" customWidth="1"/>
    <col min="3631" max="3631" width="7.81640625" style="2" customWidth="1"/>
    <col min="3632" max="3632" width="10" style="2" bestFit="1" customWidth="1"/>
    <col min="3633" max="3633" width="10" style="2" customWidth="1"/>
    <col min="3634" max="3634" width="8.7265625" style="2"/>
    <col min="3635" max="3636" width="5.54296875" style="2" bestFit="1" customWidth="1"/>
    <col min="3637" max="3637" width="6" style="2" bestFit="1" customWidth="1"/>
    <col min="3638" max="3639" width="6.26953125" style="2" customWidth="1"/>
    <col min="3640" max="3640" width="8.7265625" style="2"/>
    <col min="3641" max="3641" width="11.54296875" style="2" bestFit="1" customWidth="1"/>
    <col min="3642" max="3679" width="5.453125" style="2" bestFit="1" customWidth="1"/>
    <col min="3680" max="3840" width="8.7265625" style="2"/>
    <col min="3841" max="3841" width="5.81640625" style="2" customWidth="1"/>
    <col min="3842" max="3843" width="6" style="2" bestFit="1" customWidth="1"/>
    <col min="3844" max="3844" width="5.453125" style="2" customWidth="1"/>
    <col min="3845" max="3845" width="5.81640625" style="2" bestFit="1" customWidth="1"/>
    <col min="3846" max="3846" width="6.54296875" style="2" bestFit="1" customWidth="1"/>
    <col min="3847" max="3849" width="8" style="2" customWidth="1"/>
    <col min="3850" max="3850" width="6.7265625" style="2" customWidth="1"/>
    <col min="3851" max="3851" width="6.54296875" style="2" customWidth="1"/>
    <col min="3852" max="3853" width="5.54296875" style="2" bestFit="1" customWidth="1"/>
    <col min="3854" max="3854" width="8" style="2" customWidth="1"/>
    <col min="3855" max="3857" width="8.7265625" style="2"/>
    <col min="3858" max="3858" width="8" style="2" customWidth="1"/>
    <col min="3859" max="3859" width="8.1796875" style="2" customWidth="1"/>
    <col min="3860" max="3860" width="2" style="2" customWidth="1"/>
    <col min="3861" max="3861" width="8.1796875" style="2" customWidth="1"/>
    <col min="3862" max="3862" width="3.453125" style="2" customWidth="1"/>
    <col min="3863" max="3863" width="8.54296875" style="2" customWidth="1"/>
    <col min="3864" max="3864" width="8.26953125" style="2" bestFit="1" customWidth="1"/>
    <col min="3865" max="3865" width="7.54296875" style="2" bestFit="1" customWidth="1"/>
    <col min="3866" max="3866" width="7.7265625" style="2" bestFit="1" customWidth="1"/>
    <col min="3867" max="3867" width="8.26953125" style="2" bestFit="1" customWidth="1"/>
    <col min="3868" max="3868" width="7.7265625" style="2" bestFit="1" customWidth="1"/>
    <col min="3869" max="3869" width="2.7265625" style="2" customWidth="1"/>
    <col min="3870" max="3870" width="7" style="2" bestFit="1" customWidth="1"/>
    <col min="3871" max="3871" width="5.81640625" style="2" bestFit="1" customWidth="1"/>
    <col min="3872" max="3872" width="6" style="2" bestFit="1" customWidth="1"/>
    <col min="3873" max="3873" width="6.1796875" style="2" bestFit="1" customWidth="1"/>
    <col min="3874" max="3874" width="7.54296875" style="2" bestFit="1" customWidth="1"/>
    <col min="3875" max="3879" width="8.26953125" style="2" bestFit="1" customWidth="1"/>
    <col min="3880" max="3880" width="1.453125" style="2" customWidth="1"/>
    <col min="3881" max="3884" width="8.7265625" style="2" customWidth="1"/>
    <col min="3885" max="3885" width="8.453125" style="2" customWidth="1"/>
    <col min="3886" max="3886" width="8.1796875" style="2" customWidth="1"/>
    <col min="3887" max="3887" width="7.81640625" style="2" customWidth="1"/>
    <col min="3888" max="3888" width="10" style="2" bestFit="1" customWidth="1"/>
    <col min="3889" max="3889" width="10" style="2" customWidth="1"/>
    <col min="3890" max="3890" width="8.7265625" style="2"/>
    <col min="3891" max="3892" width="5.54296875" style="2" bestFit="1" customWidth="1"/>
    <col min="3893" max="3893" width="6" style="2" bestFit="1" customWidth="1"/>
    <col min="3894" max="3895" width="6.26953125" style="2" customWidth="1"/>
    <col min="3896" max="3896" width="8.7265625" style="2"/>
    <col min="3897" max="3897" width="11.54296875" style="2" bestFit="1" customWidth="1"/>
    <col min="3898" max="3935" width="5.453125" style="2" bestFit="1" customWidth="1"/>
    <col min="3936" max="4096" width="8.7265625" style="2"/>
    <col min="4097" max="4097" width="5.81640625" style="2" customWidth="1"/>
    <col min="4098" max="4099" width="6" style="2" bestFit="1" customWidth="1"/>
    <col min="4100" max="4100" width="5.453125" style="2" customWidth="1"/>
    <col min="4101" max="4101" width="5.81640625" style="2" bestFit="1" customWidth="1"/>
    <col min="4102" max="4102" width="6.54296875" style="2" bestFit="1" customWidth="1"/>
    <col min="4103" max="4105" width="8" style="2" customWidth="1"/>
    <col min="4106" max="4106" width="6.7265625" style="2" customWidth="1"/>
    <col min="4107" max="4107" width="6.54296875" style="2" customWidth="1"/>
    <col min="4108" max="4109" width="5.54296875" style="2" bestFit="1" customWidth="1"/>
    <col min="4110" max="4110" width="8" style="2" customWidth="1"/>
    <col min="4111" max="4113" width="8.7265625" style="2"/>
    <col min="4114" max="4114" width="8" style="2" customWidth="1"/>
    <col min="4115" max="4115" width="8.1796875" style="2" customWidth="1"/>
    <col min="4116" max="4116" width="2" style="2" customWidth="1"/>
    <col min="4117" max="4117" width="8.1796875" style="2" customWidth="1"/>
    <col min="4118" max="4118" width="3.453125" style="2" customWidth="1"/>
    <col min="4119" max="4119" width="8.54296875" style="2" customWidth="1"/>
    <col min="4120" max="4120" width="8.26953125" style="2" bestFit="1" customWidth="1"/>
    <col min="4121" max="4121" width="7.54296875" style="2" bestFit="1" customWidth="1"/>
    <col min="4122" max="4122" width="7.7265625" style="2" bestFit="1" customWidth="1"/>
    <col min="4123" max="4123" width="8.26953125" style="2" bestFit="1" customWidth="1"/>
    <col min="4124" max="4124" width="7.7265625" style="2" bestFit="1" customWidth="1"/>
    <col min="4125" max="4125" width="2.7265625" style="2" customWidth="1"/>
    <col min="4126" max="4126" width="7" style="2" bestFit="1" customWidth="1"/>
    <col min="4127" max="4127" width="5.81640625" style="2" bestFit="1" customWidth="1"/>
    <col min="4128" max="4128" width="6" style="2" bestFit="1" customWidth="1"/>
    <col min="4129" max="4129" width="6.1796875" style="2" bestFit="1" customWidth="1"/>
    <col min="4130" max="4130" width="7.54296875" style="2" bestFit="1" customWidth="1"/>
    <col min="4131" max="4135" width="8.26953125" style="2" bestFit="1" customWidth="1"/>
    <col min="4136" max="4136" width="1.453125" style="2" customWidth="1"/>
    <col min="4137" max="4140" width="8.7265625" style="2" customWidth="1"/>
    <col min="4141" max="4141" width="8.453125" style="2" customWidth="1"/>
    <col min="4142" max="4142" width="8.1796875" style="2" customWidth="1"/>
    <col min="4143" max="4143" width="7.81640625" style="2" customWidth="1"/>
    <col min="4144" max="4144" width="10" style="2" bestFit="1" customWidth="1"/>
    <col min="4145" max="4145" width="10" style="2" customWidth="1"/>
    <col min="4146" max="4146" width="8.7265625" style="2"/>
    <col min="4147" max="4148" width="5.54296875" style="2" bestFit="1" customWidth="1"/>
    <col min="4149" max="4149" width="6" style="2" bestFit="1" customWidth="1"/>
    <col min="4150" max="4151" width="6.26953125" style="2" customWidth="1"/>
    <col min="4152" max="4152" width="8.7265625" style="2"/>
    <col min="4153" max="4153" width="11.54296875" style="2" bestFit="1" customWidth="1"/>
    <col min="4154" max="4191" width="5.453125" style="2" bestFit="1" customWidth="1"/>
    <col min="4192" max="4352" width="8.7265625" style="2"/>
    <col min="4353" max="4353" width="5.81640625" style="2" customWidth="1"/>
    <col min="4354" max="4355" width="6" style="2" bestFit="1" customWidth="1"/>
    <col min="4356" max="4356" width="5.453125" style="2" customWidth="1"/>
    <col min="4357" max="4357" width="5.81640625" style="2" bestFit="1" customWidth="1"/>
    <col min="4358" max="4358" width="6.54296875" style="2" bestFit="1" customWidth="1"/>
    <col min="4359" max="4361" width="8" style="2" customWidth="1"/>
    <col min="4362" max="4362" width="6.7265625" style="2" customWidth="1"/>
    <col min="4363" max="4363" width="6.54296875" style="2" customWidth="1"/>
    <col min="4364" max="4365" width="5.54296875" style="2" bestFit="1" customWidth="1"/>
    <col min="4366" max="4366" width="8" style="2" customWidth="1"/>
    <col min="4367" max="4369" width="8.7265625" style="2"/>
    <col min="4370" max="4370" width="8" style="2" customWidth="1"/>
    <col min="4371" max="4371" width="8.1796875" style="2" customWidth="1"/>
    <col min="4372" max="4372" width="2" style="2" customWidth="1"/>
    <col min="4373" max="4373" width="8.1796875" style="2" customWidth="1"/>
    <col min="4374" max="4374" width="3.453125" style="2" customWidth="1"/>
    <col min="4375" max="4375" width="8.54296875" style="2" customWidth="1"/>
    <col min="4376" max="4376" width="8.26953125" style="2" bestFit="1" customWidth="1"/>
    <col min="4377" max="4377" width="7.54296875" style="2" bestFit="1" customWidth="1"/>
    <col min="4378" max="4378" width="7.7265625" style="2" bestFit="1" customWidth="1"/>
    <col min="4379" max="4379" width="8.26953125" style="2" bestFit="1" customWidth="1"/>
    <col min="4380" max="4380" width="7.7265625" style="2" bestFit="1" customWidth="1"/>
    <col min="4381" max="4381" width="2.7265625" style="2" customWidth="1"/>
    <col min="4382" max="4382" width="7" style="2" bestFit="1" customWidth="1"/>
    <col min="4383" max="4383" width="5.81640625" style="2" bestFit="1" customWidth="1"/>
    <col min="4384" max="4384" width="6" style="2" bestFit="1" customWidth="1"/>
    <col min="4385" max="4385" width="6.1796875" style="2" bestFit="1" customWidth="1"/>
    <col min="4386" max="4386" width="7.54296875" style="2" bestFit="1" customWidth="1"/>
    <col min="4387" max="4391" width="8.26953125" style="2" bestFit="1" customWidth="1"/>
    <col min="4392" max="4392" width="1.453125" style="2" customWidth="1"/>
    <col min="4393" max="4396" width="8.7265625" style="2" customWidth="1"/>
    <col min="4397" max="4397" width="8.453125" style="2" customWidth="1"/>
    <col min="4398" max="4398" width="8.1796875" style="2" customWidth="1"/>
    <col min="4399" max="4399" width="7.81640625" style="2" customWidth="1"/>
    <col min="4400" max="4400" width="10" style="2" bestFit="1" customWidth="1"/>
    <col min="4401" max="4401" width="10" style="2" customWidth="1"/>
    <col min="4402" max="4402" width="8.7265625" style="2"/>
    <col min="4403" max="4404" width="5.54296875" style="2" bestFit="1" customWidth="1"/>
    <col min="4405" max="4405" width="6" style="2" bestFit="1" customWidth="1"/>
    <col min="4406" max="4407" width="6.26953125" style="2" customWidth="1"/>
    <col min="4408" max="4408" width="8.7265625" style="2"/>
    <col min="4409" max="4409" width="11.54296875" style="2" bestFit="1" customWidth="1"/>
    <col min="4410" max="4447" width="5.453125" style="2" bestFit="1" customWidth="1"/>
    <col min="4448" max="4608" width="8.7265625" style="2"/>
    <col min="4609" max="4609" width="5.81640625" style="2" customWidth="1"/>
    <col min="4610" max="4611" width="6" style="2" bestFit="1" customWidth="1"/>
    <col min="4612" max="4612" width="5.453125" style="2" customWidth="1"/>
    <col min="4613" max="4613" width="5.81640625" style="2" bestFit="1" customWidth="1"/>
    <col min="4614" max="4614" width="6.54296875" style="2" bestFit="1" customWidth="1"/>
    <col min="4615" max="4617" width="8" style="2" customWidth="1"/>
    <col min="4618" max="4618" width="6.7265625" style="2" customWidth="1"/>
    <col min="4619" max="4619" width="6.54296875" style="2" customWidth="1"/>
    <col min="4620" max="4621" width="5.54296875" style="2" bestFit="1" customWidth="1"/>
    <col min="4622" max="4622" width="8" style="2" customWidth="1"/>
    <col min="4623" max="4625" width="8.7265625" style="2"/>
    <col min="4626" max="4626" width="8" style="2" customWidth="1"/>
    <col min="4627" max="4627" width="8.1796875" style="2" customWidth="1"/>
    <col min="4628" max="4628" width="2" style="2" customWidth="1"/>
    <col min="4629" max="4629" width="8.1796875" style="2" customWidth="1"/>
    <col min="4630" max="4630" width="3.453125" style="2" customWidth="1"/>
    <col min="4631" max="4631" width="8.54296875" style="2" customWidth="1"/>
    <col min="4632" max="4632" width="8.26953125" style="2" bestFit="1" customWidth="1"/>
    <col min="4633" max="4633" width="7.54296875" style="2" bestFit="1" customWidth="1"/>
    <col min="4634" max="4634" width="7.7265625" style="2" bestFit="1" customWidth="1"/>
    <col min="4635" max="4635" width="8.26953125" style="2" bestFit="1" customWidth="1"/>
    <col min="4636" max="4636" width="7.7265625" style="2" bestFit="1" customWidth="1"/>
    <col min="4637" max="4637" width="2.7265625" style="2" customWidth="1"/>
    <col min="4638" max="4638" width="7" style="2" bestFit="1" customWidth="1"/>
    <col min="4639" max="4639" width="5.81640625" style="2" bestFit="1" customWidth="1"/>
    <col min="4640" max="4640" width="6" style="2" bestFit="1" customWidth="1"/>
    <col min="4641" max="4641" width="6.1796875" style="2" bestFit="1" customWidth="1"/>
    <col min="4642" max="4642" width="7.54296875" style="2" bestFit="1" customWidth="1"/>
    <col min="4643" max="4647" width="8.26953125" style="2" bestFit="1" customWidth="1"/>
    <col min="4648" max="4648" width="1.453125" style="2" customWidth="1"/>
    <col min="4649" max="4652" width="8.7265625" style="2" customWidth="1"/>
    <col min="4653" max="4653" width="8.453125" style="2" customWidth="1"/>
    <col min="4654" max="4654" width="8.1796875" style="2" customWidth="1"/>
    <col min="4655" max="4655" width="7.81640625" style="2" customWidth="1"/>
    <col min="4656" max="4656" width="10" style="2" bestFit="1" customWidth="1"/>
    <col min="4657" max="4657" width="10" style="2" customWidth="1"/>
    <col min="4658" max="4658" width="8.7265625" style="2"/>
    <col min="4659" max="4660" width="5.54296875" style="2" bestFit="1" customWidth="1"/>
    <col min="4661" max="4661" width="6" style="2" bestFit="1" customWidth="1"/>
    <col min="4662" max="4663" width="6.26953125" style="2" customWidth="1"/>
    <col min="4664" max="4664" width="8.7265625" style="2"/>
    <col min="4665" max="4665" width="11.54296875" style="2" bestFit="1" customWidth="1"/>
    <col min="4666" max="4703" width="5.453125" style="2" bestFit="1" customWidth="1"/>
    <col min="4704" max="4864" width="8.7265625" style="2"/>
    <col min="4865" max="4865" width="5.81640625" style="2" customWidth="1"/>
    <col min="4866" max="4867" width="6" style="2" bestFit="1" customWidth="1"/>
    <col min="4868" max="4868" width="5.453125" style="2" customWidth="1"/>
    <col min="4869" max="4869" width="5.81640625" style="2" bestFit="1" customWidth="1"/>
    <col min="4870" max="4870" width="6.54296875" style="2" bestFit="1" customWidth="1"/>
    <col min="4871" max="4873" width="8" style="2" customWidth="1"/>
    <col min="4874" max="4874" width="6.7265625" style="2" customWidth="1"/>
    <col min="4875" max="4875" width="6.54296875" style="2" customWidth="1"/>
    <col min="4876" max="4877" width="5.54296875" style="2" bestFit="1" customWidth="1"/>
    <col min="4878" max="4878" width="8" style="2" customWidth="1"/>
    <col min="4879" max="4881" width="8.7265625" style="2"/>
    <col min="4882" max="4882" width="8" style="2" customWidth="1"/>
    <col min="4883" max="4883" width="8.1796875" style="2" customWidth="1"/>
    <col min="4884" max="4884" width="2" style="2" customWidth="1"/>
    <col min="4885" max="4885" width="8.1796875" style="2" customWidth="1"/>
    <col min="4886" max="4886" width="3.453125" style="2" customWidth="1"/>
    <col min="4887" max="4887" width="8.54296875" style="2" customWidth="1"/>
    <col min="4888" max="4888" width="8.26953125" style="2" bestFit="1" customWidth="1"/>
    <col min="4889" max="4889" width="7.54296875" style="2" bestFit="1" customWidth="1"/>
    <col min="4890" max="4890" width="7.7265625" style="2" bestFit="1" customWidth="1"/>
    <col min="4891" max="4891" width="8.26953125" style="2" bestFit="1" customWidth="1"/>
    <col min="4892" max="4892" width="7.7265625" style="2" bestFit="1" customWidth="1"/>
    <col min="4893" max="4893" width="2.7265625" style="2" customWidth="1"/>
    <col min="4894" max="4894" width="7" style="2" bestFit="1" customWidth="1"/>
    <col min="4895" max="4895" width="5.81640625" style="2" bestFit="1" customWidth="1"/>
    <col min="4896" max="4896" width="6" style="2" bestFit="1" customWidth="1"/>
    <col min="4897" max="4897" width="6.1796875" style="2" bestFit="1" customWidth="1"/>
    <col min="4898" max="4898" width="7.54296875" style="2" bestFit="1" customWidth="1"/>
    <col min="4899" max="4903" width="8.26953125" style="2" bestFit="1" customWidth="1"/>
    <col min="4904" max="4904" width="1.453125" style="2" customWidth="1"/>
    <col min="4905" max="4908" width="8.7265625" style="2" customWidth="1"/>
    <col min="4909" max="4909" width="8.453125" style="2" customWidth="1"/>
    <col min="4910" max="4910" width="8.1796875" style="2" customWidth="1"/>
    <col min="4911" max="4911" width="7.81640625" style="2" customWidth="1"/>
    <col min="4912" max="4912" width="10" style="2" bestFit="1" customWidth="1"/>
    <col min="4913" max="4913" width="10" style="2" customWidth="1"/>
    <col min="4914" max="4914" width="8.7265625" style="2"/>
    <col min="4915" max="4916" width="5.54296875" style="2" bestFit="1" customWidth="1"/>
    <col min="4917" max="4917" width="6" style="2" bestFit="1" customWidth="1"/>
    <col min="4918" max="4919" width="6.26953125" style="2" customWidth="1"/>
    <col min="4920" max="4920" width="8.7265625" style="2"/>
    <col min="4921" max="4921" width="11.54296875" style="2" bestFit="1" customWidth="1"/>
    <col min="4922" max="4959" width="5.453125" style="2" bestFit="1" customWidth="1"/>
    <col min="4960" max="5120" width="8.7265625" style="2"/>
    <col min="5121" max="5121" width="5.81640625" style="2" customWidth="1"/>
    <col min="5122" max="5123" width="6" style="2" bestFit="1" customWidth="1"/>
    <col min="5124" max="5124" width="5.453125" style="2" customWidth="1"/>
    <col min="5125" max="5125" width="5.81640625" style="2" bestFit="1" customWidth="1"/>
    <col min="5126" max="5126" width="6.54296875" style="2" bestFit="1" customWidth="1"/>
    <col min="5127" max="5129" width="8" style="2" customWidth="1"/>
    <col min="5130" max="5130" width="6.7265625" style="2" customWidth="1"/>
    <col min="5131" max="5131" width="6.54296875" style="2" customWidth="1"/>
    <col min="5132" max="5133" width="5.54296875" style="2" bestFit="1" customWidth="1"/>
    <col min="5134" max="5134" width="8" style="2" customWidth="1"/>
    <col min="5135" max="5137" width="8.7265625" style="2"/>
    <col min="5138" max="5138" width="8" style="2" customWidth="1"/>
    <col min="5139" max="5139" width="8.1796875" style="2" customWidth="1"/>
    <col min="5140" max="5140" width="2" style="2" customWidth="1"/>
    <col min="5141" max="5141" width="8.1796875" style="2" customWidth="1"/>
    <col min="5142" max="5142" width="3.453125" style="2" customWidth="1"/>
    <col min="5143" max="5143" width="8.54296875" style="2" customWidth="1"/>
    <col min="5144" max="5144" width="8.26953125" style="2" bestFit="1" customWidth="1"/>
    <col min="5145" max="5145" width="7.54296875" style="2" bestFit="1" customWidth="1"/>
    <col min="5146" max="5146" width="7.7265625" style="2" bestFit="1" customWidth="1"/>
    <col min="5147" max="5147" width="8.26953125" style="2" bestFit="1" customWidth="1"/>
    <col min="5148" max="5148" width="7.7265625" style="2" bestFit="1" customWidth="1"/>
    <col min="5149" max="5149" width="2.7265625" style="2" customWidth="1"/>
    <col min="5150" max="5150" width="7" style="2" bestFit="1" customWidth="1"/>
    <col min="5151" max="5151" width="5.81640625" style="2" bestFit="1" customWidth="1"/>
    <col min="5152" max="5152" width="6" style="2" bestFit="1" customWidth="1"/>
    <col min="5153" max="5153" width="6.1796875" style="2" bestFit="1" customWidth="1"/>
    <col min="5154" max="5154" width="7.54296875" style="2" bestFit="1" customWidth="1"/>
    <col min="5155" max="5159" width="8.26953125" style="2" bestFit="1" customWidth="1"/>
    <col min="5160" max="5160" width="1.453125" style="2" customWidth="1"/>
    <col min="5161" max="5164" width="8.7265625" style="2" customWidth="1"/>
    <col min="5165" max="5165" width="8.453125" style="2" customWidth="1"/>
    <col min="5166" max="5166" width="8.1796875" style="2" customWidth="1"/>
    <col min="5167" max="5167" width="7.81640625" style="2" customWidth="1"/>
    <col min="5168" max="5168" width="10" style="2" bestFit="1" customWidth="1"/>
    <col min="5169" max="5169" width="10" style="2" customWidth="1"/>
    <col min="5170" max="5170" width="8.7265625" style="2"/>
    <col min="5171" max="5172" width="5.54296875" style="2" bestFit="1" customWidth="1"/>
    <col min="5173" max="5173" width="6" style="2" bestFit="1" customWidth="1"/>
    <col min="5174" max="5175" width="6.26953125" style="2" customWidth="1"/>
    <col min="5176" max="5176" width="8.7265625" style="2"/>
    <col min="5177" max="5177" width="11.54296875" style="2" bestFit="1" customWidth="1"/>
    <col min="5178" max="5215" width="5.453125" style="2" bestFit="1" customWidth="1"/>
    <col min="5216" max="5376" width="8.7265625" style="2"/>
    <col min="5377" max="5377" width="5.81640625" style="2" customWidth="1"/>
    <col min="5378" max="5379" width="6" style="2" bestFit="1" customWidth="1"/>
    <col min="5380" max="5380" width="5.453125" style="2" customWidth="1"/>
    <col min="5381" max="5381" width="5.81640625" style="2" bestFit="1" customWidth="1"/>
    <col min="5382" max="5382" width="6.54296875" style="2" bestFit="1" customWidth="1"/>
    <col min="5383" max="5385" width="8" style="2" customWidth="1"/>
    <col min="5386" max="5386" width="6.7265625" style="2" customWidth="1"/>
    <col min="5387" max="5387" width="6.54296875" style="2" customWidth="1"/>
    <col min="5388" max="5389" width="5.54296875" style="2" bestFit="1" customWidth="1"/>
    <col min="5390" max="5390" width="8" style="2" customWidth="1"/>
    <col min="5391" max="5393" width="8.7265625" style="2"/>
    <col min="5394" max="5394" width="8" style="2" customWidth="1"/>
    <col min="5395" max="5395" width="8.1796875" style="2" customWidth="1"/>
    <col min="5396" max="5396" width="2" style="2" customWidth="1"/>
    <col min="5397" max="5397" width="8.1796875" style="2" customWidth="1"/>
    <col min="5398" max="5398" width="3.453125" style="2" customWidth="1"/>
    <col min="5399" max="5399" width="8.54296875" style="2" customWidth="1"/>
    <col min="5400" max="5400" width="8.26953125" style="2" bestFit="1" customWidth="1"/>
    <col min="5401" max="5401" width="7.54296875" style="2" bestFit="1" customWidth="1"/>
    <col min="5402" max="5402" width="7.7265625" style="2" bestFit="1" customWidth="1"/>
    <col min="5403" max="5403" width="8.26953125" style="2" bestFit="1" customWidth="1"/>
    <col min="5404" max="5404" width="7.7265625" style="2" bestFit="1" customWidth="1"/>
    <col min="5405" max="5405" width="2.7265625" style="2" customWidth="1"/>
    <col min="5406" max="5406" width="7" style="2" bestFit="1" customWidth="1"/>
    <col min="5407" max="5407" width="5.81640625" style="2" bestFit="1" customWidth="1"/>
    <col min="5408" max="5408" width="6" style="2" bestFit="1" customWidth="1"/>
    <col min="5409" max="5409" width="6.1796875" style="2" bestFit="1" customWidth="1"/>
    <col min="5410" max="5410" width="7.54296875" style="2" bestFit="1" customWidth="1"/>
    <col min="5411" max="5415" width="8.26953125" style="2" bestFit="1" customWidth="1"/>
    <col min="5416" max="5416" width="1.453125" style="2" customWidth="1"/>
    <col min="5417" max="5420" width="8.7265625" style="2" customWidth="1"/>
    <col min="5421" max="5421" width="8.453125" style="2" customWidth="1"/>
    <col min="5422" max="5422" width="8.1796875" style="2" customWidth="1"/>
    <col min="5423" max="5423" width="7.81640625" style="2" customWidth="1"/>
    <col min="5424" max="5424" width="10" style="2" bestFit="1" customWidth="1"/>
    <col min="5425" max="5425" width="10" style="2" customWidth="1"/>
    <col min="5426" max="5426" width="8.7265625" style="2"/>
    <col min="5427" max="5428" width="5.54296875" style="2" bestFit="1" customWidth="1"/>
    <col min="5429" max="5429" width="6" style="2" bestFit="1" customWidth="1"/>
    <col min="5430" max="5431" width="6.26953125" style="2" customWidth="1"/>
    <col min="5432" max="5432" width="8.7265625" style="2"/>
    <col min="5433" max="5433" width="11.54296875" style="2" bestFit="1" customWidth="1"/>
    <col min="5434" max="5471" width="5.453125" style="2" bestFit="1" customWidth="1"/>
    <col min="5472" max="5632" width="8.7265625" style="2"/>
    <col min="5633" max="5633" width="5.81640625" style="2" customWidth="1"/>
    <col min="5634" max="5635" width="6" style="2" bestFit="1" customWidth="1"/>
    <col min="5636" max="5636" width="5.453125" style="2" customWidth="1"/>
    <col min="5637" max="5637" width="5.81640625" style="2" bestFit="1" customWidth="1"/>
    <col min="5638" max="5638" width="6.54296875" style="2" bestFit="1" customWidth="1"/>
    <col min="5639" max="5641" width="8" style="2" customWidth="1"/>
    <col min="5642" max="5642" width="6.7265625" style="2" customWidth="1"/>
    <col min="5643" max="5643" width="6.54296875" style="2" customWidth="1"/>
    <col min="5644" max="5645" width="5.54296875" style="2" bestFit="1" customWidth="1"/>
    <col min="5646" max="5646" width="8" style="2" customWidth="1"/>
    <col min="5647" max="5649" width="8.7265625" style="2"/>
    <col min="5650" max="5650" width="8" style="2" customWidth="1"/>
    <col min="5651" max="5651" width="8.1796875" style="2" customWidth="1"/>
    <col min="5652" max="5652" width="2" style="2" customWidth="1"/>
    <col min="5653" max="5653" width="8.1796875" style="2" customWidth="1"/>
    <col min="5654" max="5654" width="3.453125" style="2" customWidth="1"/>
    <col min="5655" max="5655" width="8.54296875" style="2" customWidth="1"/>
    <col min="5656" max="5656" width="8.26953125" style="2" bestFit="1" customWidth="1"/>
    <col min="5657" max="5657" width="7.54296875" style="2" bestFit="1" customWidth="1"/>
    <col min="5658" max="5658" width="7.7265625" style="2" bestFit="1" customWidth="1"/>
    <col min="5659" max="5659" width="8.26953125" style="2" bestFit="1" customWidth="1"/>
    <col min="5660" max="5660" width="7.7265625" style="2" bestFit="1" customWidth="1"/>
    <col min="5661" max="5661" width="2.7265625" style="2" customWidth="1"/>
    <col min="5662" max="5662" width="7" style="2" bestFit="1" customWidth="1"/>
    <col min="5663" max="5663" width="5.81640625" style="2" bestFit="1" customWidth="1"/>
    <col min="5664" max="5664" width="6" style="2" bestFit="1" customWidth="1"/>
    <col min="5665" max="5665" width="6.1796875" style="2" bestFit="1" customWidth="1"/>
    <col min="5666" max="5666" width="7.54296875" style="2" bestFit="1" customWidth="1"/>
    <col min="5667" max="5671" width="8.26953125" style="2" bestFit="1" customWidth="1"/>
    <col min="5672" max="5672" width="1.453125" style="2" customWidth="1"/>
    <col min="5673" max="5676" width="8.7265625" style="2" customWidth="1"/>
    <col min="5677" max="5677" width="8.453125" style="2" customWidth="1"/>
    <col min="5678" max="5678" width="8.1796875" style="2" customWidth="1"/>
    <col min="5679" max="5679" width="7.81640625" style="2" customWidth="1"/>
    <col min="5680" max="5680" width="10" style="2" bestFit="1" customWidth="1"/>
    <col min="5681" max="5681" width="10" style="2" customWidth="1"/>
    <col min="5682" max="5682" width="8.7265625" style="2"/>
    <col min="5683" max="5684" width="5.54296875" style="2" bestFit="1" customWidth="1"/>
    <col min="5685" max="5685" width="6" style="2" bestFit="1" customWidth="1"/>
    <col min="5686" max="5687" width="6.26953125" style="2" customWidth="1"/>
    <col min="5688" max="5688" width="8.7265625" style="2"/>
    <col min="5689" max="5689" width="11.54296875" style="2" bestFit="1" customWidth="1"/>
    <col min="5690" max="5727" width="5.453125" style="2" bestFit="1" customWidth="1"/>
    <col min="5728" max="5888" width="8.7265625" style="2"/>
    <col min="5889" max="5889" width="5.81640625" style="2" customWidth="1"/>
    <col min="5890" max="5891" width="6" style="2" bestFit="1" customWidth="1"/>
    <col min="5892" max="5892" width="5.453125" style="2" customWidth="1"/>
    <col min="5893" max="5893" width="5.81640625" style="2" bestFit="1" customWidth="1"/>
    <col min="5894" max="5894" width="6.54296875" style="2" bestFit="1" customWidth="1"/>
    <col min="5895" max="5897" width="8" style="2" customWidth="1"/>
    <col min="5898" max="5898" width="6.7265625" style="2" customWidth="1"/>
    <col min="5899" max="5899" width="6.54296875" style="2" customWidth="1"/>
    <col min="5900" max="5901" width="5.54296875" style="2" bestFit="1" customWidth="1"/>
    <col min="5902" max="5902" width="8" style="2" customWidth="1"/>
    <col min="5903" max="5905" width="8.7265625" style="2"/>
    <col min="5906" max="5906" width="8" style="2" customWidth="1"/>
    <col min="5907" max="5907" width="8.1796875" style="2" customWidth="1"/>
    <col min="5908" max="5908" width="2" style="2" customWidth="1"/>
    <col min="5909" max="5909" width="8.1796875" style="2" customWidth="1"/>
    <col min="5910" max="5910" width="3.453125" style="2" customWidth="1"/>
    <col min="5911" max="5911" width="8.54296875" style="2" customWidth="1"/>
    <col min="5912" max="5912" width="8.26953125" style="2" bestFit="1" customWidth="1"/>
    <col min="5913" max="5913" width="7.54296875" style="2" bestFit="1" customWidth="1"/>
    <col min="5914" max="5914" width="7.7265625" style="2" bestFit="1" customWidth="1"/>
    <col min="5915" max="5915" width="8.26953125" style="2" bestFit="1" customWidth="1"/>
    <col min="5916" max="5916" width="7.7265625" style="2" bestFit="1" customWidth="1"/>
    <col min="5917" max="5917" width="2.7265625" style="2" customWidth="1"/>
    <col min="5918" max="5918" width="7" style="2" bestFit="1" customWidth="1"/>
    <col min="5919" max="5919" width="5.81640625" style="2" bestFit="1" customWidth="1"/>
    <col min="5920" max="5920" width="6" style="2" bestFit="1" customWidth="1"/>
    <col min="5921" max="5921" width="6.1796875" style="2" bestFit="1" customWidth="1"/>
    <col min="5922" max="5922" width="7.54296875" style="2" bestFit="1" customWidth="1"/>
    <col min="5923" max="5927" width="8.26953125" style="2" bestFit="1" customWidth="1"/>
    <col min="5928" max="5928" width="1.453125" style="2" customWidth="1"/>
    <col min="5929" max="5932" width="8.7265625" style="2" customWidth="1"/>
    <col min="5933" max="5933" width="8.453125" style="2" customWidth="1"/>
    <col min="5934" max="5934" width="8.1796875" style="2" customWidth="1"/>
    <col min="5935" max="5935" width="7.81640625" style="2" customWidth="1"/>
    <col min="5936" max="5936" width="10" style="2" bestFit="1" customWidth="1"/>
    <col min="5937" max="5937" width="10" style="2" customWidth="1"/>
    <col min="5938" max="5938" width="8.7265625" style="2"/>
    <col min="5939" max="5940" width="5.54296875" style="2" bestFit="1" customWidth="1"/>
    <col min="5941" max="5941" width="6" style="2" bestFit="1" customWidth="1"/>
    <col min="5942" max="5943" width="6.26953125" style="2" customWidth="1"/>
    <col min="5944" max="5944" width="8.7265625" style="2"/>
    <col min="5945" max="5945" width="11.54296875" style="2" bestFit="1" customWidth="1"/>
    <col min="5946" max="5983" width="5.453125" style="2" bestFit="1" customWidth="1"/>
    <col min="5984" max="6144" width="8.7265625" style="2"/>
    <col min="6145" max="6145" width="5.81640625" style="2" customWidth="1"/>
    <col min="6146" max="6147" width="6" style="2" bestFit="1" customWidth="1"/>
    <col min="6148" max="6148" width="5.453125" style="2" customWidth="1"/>
    <col min="6149" max="6149" width="5.81640625" style="2" bestFit="1" customWidth="1"/>
    <col min="6150" max="6150" width="6.54296875" style="2" bestFit="1" customWidth="1"/>
    <col min="6151" max="6153" width="8" style="2" customWidth="1"/>
    <col min="6154" max="6154" width="6.7265625" style="2" customWidth="1"/>
    <col min="6155" max="6155" width="6.54296875" style="2" customWidth="1"/>
    <col min="6156" max="6157" width="5.54296875" style="2" bestFit="1" customWidth="1"/>
    <col min="6158" max="6158" width="8" style="2" customWidth="1"/>
    <col min="6159" max="6161" width="8.7265625" style="2"/>
    <col min="6162" max="6162" width="8" style="2" customWidth="1"/>
    <col min="6163" max="6163" width="8.1796875" style="2" customWidth="1"/>
    <col min="6164" max="6164" width="2" style="2" customWidth="1"/>
    <col min="6165" max="6165" width="8.1796875" style="2" customWidth="1"/>
    <col min="6166" max="6166" width="3.453125" style="2" customWidth="1"/>
    <col min="6167" max="6167" width="8.54296875" style="2" customWidth="1"/>
    <col min="6168" max="6168" width="8.26953125" style="2" bestFit="1" customWidth="1"/>
    <col min="6169" max="6169" width="7.54296875" style="2" bestFit="1" customWidth="1"/>
    <col min="6170" max="6170" width="7.7265625" style="2" bestFit="1" customWidth="1"/>
    <col min="6171" max="6171" width="8.26953125" style="2" bestFit="1" customWidth="1"/>
    <col min="6172" max="6172" width="7.7265625" style="2" bestFit="1" customWidth="1"/>
    <col min="6173" max="6173" width="2.7265625" style="2" customWidth="1"/>
    <col min="6174" max="6174" width="7" style="2" bestFit="1" customWidth="1"/>
    <col min="6175" max="6175" width="5.81640625" style="2" bestFit="1" customWidth="1"/>
    <col min="6176" max="6176" width="6" style="2" bestFit="1" customWidth="1"/>
    <col min="6177" max="6177" width="6.1796875" style="2" bestFit="1" customWidth="1"/>
    <col min="6178" max="6178" width="7.54296875" style="2" bestFit="1" customWidth="1"/>
    <col min="6179" max="6183" width="8.26953125" style="2" bestFit="1" customWidth="1"/>
    <col min="6184" max="6184" width="1.453125" style="2" customWidth="1"/>
    <col min="6185" max="6188" width="8.7265625" style="2" customWidth="1"/>
    <col min="6189" max="6189" width="8.453125" style="2" customWidth="1"/>
    <col min="6190" max="6190" width="8.1796875" style="2" customWidth="1"/>
    <col min="6191" max="6191" width="7.81640625" style="2" customWidth="1"/>
    <col min="6192" max="6192" width="10" style="2" bestFit="1" customWidth="1"/>
    <col min="6193" max="6193" width="10" style="2" customWidth="1"/>
    <col min="6194" max="6194" width="8.7265625" style="2"/>
    <col min="6195" max="6196" width="5.54296875" style="2" bestFit="1" customWidth="1"/>
    <col min="6197" max="6197" width="6" style="2" bestFit="1" customWidth="1"/>
    <col min="6198" max="6199" width="6.26953125" style="2" customWidth="1"/>
    <col min="6200" max="6200" width="8.7265625" style="2"/>
    <col min="6201" max="6201" width="11.54296875" style="2" bestFit="1" customWidth="1"/>
    <col min="6202" max="6239" width="5.453125" style="2" bestFit="1" customWidth="1"/>
    <col min="6240" max="6400" width="8.7265625" style="2"/>
    <col min="6401" max="6401" width="5.81640625" style="2" customWidth="1"/>
    <col min="6402" max="6403" width="6" style="2" bestFit="1" customWidth="1"/>
    <col min="6404" max="6404" width="5.453125" style="2" customWidth="1"/>
    <col min="6405" max="6405" width="5.81640625" style="2" bestFit="1" customWidth="1"/>
    <col min="6406" max="6406" width="6.54296875" style="2" bestFit="1" customWidth="1"/>
    <col min="6407" max="6409" width="8" style="2" customWidth="1"/>
    <col min="6410" max="6410" width="6.7265625" style="2" customWidth="1"/>
    <col min="6411" max="6411" width="6.54296875" style="2" customWidth="1"/>
    <col min="6412" max="6413" width="5.54296875" style="2" bestFit="1" customWidth="1"/>
    <col min="6414" max="6414" width="8" style="2" customWidth="1"/>
    <col min="6415" max="6417" width="8.7265625" style="2"/>
    <col min="6418" max="6418" width="8" style="2" customWidth="1"/>
    <col min="6419" max="6419" width="8.1796875" style="2" customWidth="1"/>
    <col min="6420" max="6420" width="2" style="2" customWidth="1"/>
    <col min="6421" max="6421" width="8.1796875" style="2" customWidth="1"/>
    <col min="6422" max="6422" width="3.453125" style="2" customWidth="1"/>
    <col min="6423" max="6423" width="8.54296875" style="2" customWidth="1"/>
    <col min="6424" max="6424" width="8.26953125" style="2" bestFit="1" customWidth="1"/>
    <col min="6425" max="6425" width="7.54296875" style="2" bestFit="1" customWidth="1"/>
    <col min="6426" max="6426" width="7.7265625" style="2" bestFit="1" customWidth="1"/>
    <col min="6427" max="6427" width="8.26953125" style="2" bestFit="1" customWidth="1"/>
    <col min="6428" max="6428" width="7.7265625" style="2" bestFit="1" customWidth="1"/>
    <col min="6429" max="6429" width="2.7265625" style="2" customWidth="1"/>
    <col min="6430" max="6430" width="7" style="2" bestFit="1" customWidth="1"/>
    <col min="6431" max="6431" width="5.81640625" style="2" bestFit="1" customWidth="1"/>
    <col min="6432" max="6432" width="6" style="2" bestFit="1" customWidth="1"/>
    <col min="6433" max="6433" width="6.1796875" style="2" bestFit="1" customWidth="1"/>
    <col min="6434" max="6434" width="7.54296875" style="2" bestFit="1" customWidth="1"/>
    <col min="6435" max="6439" width="8.26953125" style="2" bestFit="1" customWidth="1"/>
    <col min="6440" max="6440" width="1.453125" style="2" customWidth="1"/>
    <col min="6441" max="6444" width="8.7265625" style="2" customWidth="1"/>
    <col min="6445" max="6445" width="8.453125" style="2" customWidth="1"/>
    <col min="6446" max="6446" width="8.1796875" style="2" customWidth="1"/>
    <col min="6447" max="6447" width="7.81640625" style="2" customWidth="1"/>
    <col min="6448" max="6448" width="10" style="2" bestFit="1" customWidth="1"/>
    <col min="6449" max="6449" width="10" style="2" customWidth="1"/>
    <col min="6450" max="6450" width="8.7265625" style="2"/>
    <col min="6451" max="6452" width="5.54296875" style="2" bestFit="1" customWidth="1"/>
    <col min="6453" max="6453" width="6" style="2" bestFit="1" customWidth="1"/>
    <col min="6454" max="6455" width="6.26953125" style="2" customWidth="1"/>
    <col min="6456" max="6456" width="8.7265625" style="2"/>
    <col min="6457" max="6457" width="11.54296875" style="2" bestFit="1" customWidth="1"/>
    <col min="6458" max="6495" width="5.453125" style="2" bestFit="1" customWidth="1"/>
    <col min="6496" max="6656" width="8.7265625" style="2"/>
    <col min="6657" max="6657" width="5.81640625" style="2" customWidth="1"/>
    <col min="6658" max="6659" width="6" style="2" bestFit="1" customWidth="1"/>
    <col min="6660" max="6660" width="5.453125" style="2" customWidth="1"/>
    <col min="6661" max="6661" width="5.81640625" style="2" bestFit="1" customWidth="1"/>
    <col min="6662" max="6662" width="6.54296875" style="2" bestFit="1" customWidth="1"/>
    <col min="6663" max="6665" width="8" style="2" customWidth="1"/>
    <col min="6666" max="6666" width="6.7265625" style="2" customWidth="1"/>
    <col min="6667" max="6667" width="6.54296875" style="2" customWidth="1"/>
    <col min="6668" max="6669" width="5.54296875" style="2" bestFit="1" customWidth="1"/>
    <col min="6670" max="6670" width="8" style="2" customWidth="1"/>
    <col min="6671" max="6673" width="8.7265625" style="2"/>
    <col min="6674" max="6674" width="8" style="2" customWidth="1"/>
    <col min="6675" max="6675" width="8.1796875" style="2" customWidth="1"/>
    <col min="6676" max="6676" width="2" style="2" customWidth="1"/>
    <col min="6677" max="6677" width="8.1796875" style="2" customWidth="1"/>
    <col min="6678" max="6678" width="3.453125" style="2" customWidth="1"/>
    <col min="6679" max="6679" width="8.54296875" style="2" customWidth="1"/>
    <col min="6680" max="6680" width="8.26953125" style="2" bestFit="1" customWidth="1"/>
    <col min="6681" max="6681" width="7.54296875" style="2" bestFit="1" customWidth="1"/>
    <col min="6682" max="6682" width="7.7265625" style="2" bestFit="1" customWidth="1"/>
    <col min="6683" max="6683" width="8.26953125" style="2" bestFit="1" customWidth="1"/>
    <col min="6684" max="6684" width="7.7265625" style="2" bestFit="1" customWidth="1"/>
    <col min="6685" max="6685" width="2.7265625" style="2" customWidth="1"/>
    <col min="6686" max="6686" width="7" style="2" bestFit="1" customWidth="1"/>
    <col min="6687" max="6687" width="5.81640625" style="2" bestFit="1" customWidth="1"/>
    <col min="6688" max="6688" width="6" style="2" bestFit="1" customWidth="1"/>
    <col min="6689" max="6689" width="6.1796875" style="2" bestFit="1" customWidth="1"/>
    <col min="6690" max="6690" width="7.54296875" style="2" bestFit="1" customWidth="1"/>
    <col min="6691" max="6695" width="8.26953125" style="2" bestFit="1" customWidth="1"/>
    <col min="6696" max="6696" width="1.453125" style="2" customWidth="1"/>
    <col min="6697" max="6700" width="8.7265625" style="2" customWidth="1"/>
    <col min="6701" max="6701" width="8.453125" style="2" customWidth="1"/>
    <col min="6702" max="6702" width="8.1796875" style="2" customWidth="1"/>
    <col min="6703" max="6703" width="7.81640625" style="2" customWidth="1"/>
    <col min="6704" max="6704" width="10" style="2" bestFit="1" customWidth="1"/>
    <col min="6705" max="6705" width="10" style="2" customWidth="1"/>
    <col min="6706" max="6706" width="8.7265625" style="2"/>
    <col min="6707" max="6708" width="5.54296875" style="2" bestFit="1" customWidth="1"/>
    <col min="6709" max="6709" width="6" style="2" bestFit="1" customWidth="1"/>
    <col min="6710" max="6711" width="6.26953125" style="2" customWidth="1"/>
    <col min="6712" max="6712" width="8.7265625" style="2"/>
    <col min="6713" max="6713" width="11.54296875" style="2" bestFit="1" customWidth="1"/>
    <col min="6714" max="6751" width="5.453125" style="2" bestFit="1" customWidth="1"/>
    <col min="6752" max="6912" width="8.7265625" style="2"/>
    <col min="6913" max="6913" width="5.81640625" style="2" customWidth="1"/>
    <col min="6914" max="6915" width="6" style="2" bestFit="1" customWidth="1"/>
    <col min="6916" max="6916" width="5.453125" style="2" customWidth="1"/>
    <col min="6917" max="6917" width="5.81640625" style="2" bestFit="1" customWidth="1"/>
    <col min="6918" max="6918" width="6.54296875" style="2" bestFit="1" customWidth="1"/>
    <col min="6919" max="6921" width="8" style="2" customWidth="1"/>
    <col min="6922" max="6922" width="6.7265625" style="2" customWidth="1"/>
    <col min="6923" max="6923" width="6.54296875" style="2" customWidth="1"/>
    <col min="6924" max="6925" width="5.54296875" style="2" bestFit="1" customWidth="1"/>
    <col min="6926" max="6926" width="8" style="2" customWidth="1"/>
    <col min="6927" max="6929" width="8.7265625" style="2"/>
    <col min="6930" max="6930" width="8" style="2" customWidth="1"/>
    <col min="6931" max="6931" width="8.1796875" style="2" customWidth="1"/>
    <col min="6932" max="6932" width="2" style="2" customWidth="1"/>
    <col min="6933" max="6933" width="8.1796875" style="2" customWidth="1"/>
    <col min="6934" max="6934" width="3.453125" style="2" customWidth="1"/>
    <col min="6935" max="6935" width="8.54296875" style="2" customWidth="1"/>
    <col min="6936" max="6936" width="8.26953125" style="2" bestFit="1" customWidth="1"/>
    <col min="6937" max="6937" width="7.54296875" style="2" bestFit="1" customWidth="1"/>
    <col min="6938" max="6938" width="7.7265625" style="2" bestFit="1" customWidth="1"/>
    <col min="6939" max="6939" width="8.26953125" style="2" bestFit="1" customWidth="1"/>
    <col min="6940" max="6940" width="7.7265625" style="2" bestFit="1" customWidth="1"/>
    <col min="6941" max="6941" width="2.7265625" style="2" customWidth="1"/>
    <col min="6942" max="6942" width="7" style="2" bestFit="1" customWidth="1"/>
    <col min="6943" max="6943" width="5.81640625" style="2" bestFit="1" customWidth="1"/>
    <col min="6944" max="6944" width="6" style="2" bestFit="1" customWidth="1"/>
    <col min="6945" max="6945" width="6.1796875" style="2" bestFit="1" customWidth="1"/>
    <col min="6946" max="6946" width="7.54296875" style="2" bestFit="1" customWidth="1"/>
    <col min="6947" max="6951" width="8.26953125" style="2" bestFit="1" customWidth="1"/>
    <col min="6952" max="6952" width="1.453125" style="2" customWidth="1"/>
    <col min="6953" max="6956" width="8.7265625" style="2" customWidth="1"/>
    <col min="6957" max="6957" width="8.453125" style="2" customWidth="1"/>
    <col min="6958" max="6958" width="8.1796875" style="2" customWidth="1"/>
    <col min="6959" max="6959" width="7.81640625" style="2" customWidth="1"/>
    <col min="6960" max="6960" width="10" style="2" bestFit="1" customWidth="1"/>
    <col min="6961" max="6961" width="10" style="2" customWidth="1"/>
    <col min="6962" max="6962" width="8.7265625" style="2"/>
    <col min="6963" max="6964" width="5.54296875" style="2" bestFit="1" customWidth="1"/>
    <col min="6965" max="6965" width="6" style="2" bestFit="1" customWidth="1"/>
    <col min="6966" max="6967" width="6.26953125" style="2" customWidth="1"/>
    <col min="6968" max="6968" width="8.7265625" style="2"/>
    <col min="6969" max="6969" width="11.54296875" style="2" bestFit="1" customWidth="1"/>
    <col min="6970" max="7007" width="5.453125" style="2" bestFit="1" customWidth="1"/>
    <col min="7008" max="7168" width="8.7265625" style="2"/>
    <col min="7169" max="7169" width="5.81640625" style="2" customWidth="1"/>
    <col min="7170" max="7171" width="6" style="2" bestFit="1" customWidth="1"/>
    <col min="7172" max="7172" width="5.453125" style="2" customWidth="1"/>
    <col min="7173" max="7173" width="5.81640625" style="2" bestFit="1" customWidth="1"/>
    <col min="7174" max="7174" width="6.54296875" style="2" bestFit="1" customWidth="1"/>
    <col min="7175" max="7177" width="8" style="2" customWidth="1"/>
    <col min="7178" max="7178" width="6.7265625" style="2" customWidth="1"/>
    <col min="7179" max="7179" width="6.54296875" style="2" customWidth="1"/>
    <col min="7180" max="7181" width="5.54296875" style="2" bestFit="1" customWidth="1"/>
    <col min="7182" max="7182" width="8" style="2" customWidth="1"/>
    <col min="7183" max="7185" width="8.7265625" style="2"/>
    <col min="7186" max="7186" width="8" style="2" customWidth="1"/>
    <col min="7187" max="7187" width="8.1796875" style="2" customWidth="1"/>
    <col min="7188" max="7188" width="2" style="2" customWidth="1"/>
    <col min="7189" max="7189" width="8.1796875" style="2" customWidth="1"/>
    <col min="7190" max="7190" width="3.453125" style="2" customWidth="1"/>
    <col min="7191" max="7191" width="8.54296875" style="2" customWidth="1"/>
    <col min="7192" max="7192" width="8.26953125" style="2" bestFit="1" customWidth="1"/>
    <col min="7193" max="7193" width="7.54296875" style="2" bestFit="1" customWidth="1"/>
    <col min="7194" max="7194" width="7.7265625" style="2" bestFit="1" customWidth="1"/>
    <col min="7195" max="7195" width="8.26953125" style="2" bestFit="1" customWidth="1"/>
    <col min="7196" max="7196" width="7.7265625" style="2" bestFit="1" customWidth="1"/>
    <col min="7197" max="7197" width="2.7265625" style="2" customWidth="1"/>
    <col min="7198" max="7198" width="7" style="2" bestFit="1" customWidth="1"/>
    <col min="7199" max="7199" width="5.81640625" style="2" bestFit="1" customWidth="1"/>
    <col min="7200" max="7200" width="6" style="2" bestFit="1" customWidth="1"/>
    <col min="7201" max="7201" width="6.1796875" style="2" bestFit="1" customWidth="1"/>
    <col min="7202" max="7202" width="7.54296875" style="2" bestFit="1" customWidth="1"/>
    <col min="7203" max="7207" width="8.26953125" style="2" bestFit="1" customWidth="1"/>
    <col min="7208" max="7208" width="1.453125" style="2" customWidth="1"/>
    <col min="7209" max="7212" width="8.7265625" style="2" customWidth="1"/>
    <col min="7213" max="7213" width="8.453125" style="2" customWidth="1"/>
    <col min="7214" max="7214" width="8.1796875" style="2" customWidth="1"/>
    <col min="7215" max="7215" width="7.81640625" style="2" customWidth="1"/>
    <col min="7216" max="7216" width="10" style="2" bestFit="1" customWidth="1"/>
    <col min="7217" max="7217" width="10" style="2" customWidth="1"/>
    <col min="7218" max="7218" width="8.7265625" style="2"/>
    <col min="7219" max="7220" width="5.54296875" style="2" bestFit="1" customWidth="1"/>
    <col min="7221" max="7221" width="6" style="2" bestFit="1" customWidth="1"/>
    <col min="7222" max="7223" width="6.26953125" style="2" customWidth="1"/>
    <col min="7224" max="7224" width="8.7265625" style="2"/>
    <col min="7225" max="7225" width="11.54296875" style="2" bestFit="1" customWidth="1"/>
    <col min="7226" max="7263" width="5.453125" style="2" bestFit="1" customWidth="1"/>
    <col min="7264" max="7424" width="8.7265625" style="2"/>
    <col min="7425" max="7425" width="5.81640625" style="2" customWidth="1"/>
    <col min="7426" max="7427" width="6" style="2" bestFit="1" customWidth="1"/>
    <col min="7428" max="7428" width="5.453125" style="2" customWidth="1"/>
    <col min="7429" max="7429" width="5.81640625" style="2" bestFit="1" customWidth="1"/>
    <col min="7430" max="7430" width="6.54296875" style="2" bestFit="1" customWidth="1"/>
    <col min="7431" max="7433" width="8" style="2" customWidth="1"/>
    <col min="7434" max="7434" width="6.7265625" style="2" customWidth="1"/>
    <col min="7435" max="7435" width="6.54296875" style="2" customWidth="1"/>
    <col min="7436" max="7437" width="5.54296875" style="2" bestFit="1" customWidth="1"/>
    <col min="7438" max="7438" width="8" style="2" customWidth="1"/>
    <col min="7439" max="7441" width="8.7265625" style="2"/>
    <col min="7442" max="7442" width="8" style="2" customWidth="1"/>
    <col min="7443" max="7443" width="8.1796875" style="2" customWidth="1"/>
    <col min="7444" max="7444" width="2" style="2" customWidth="1"/>
    <col min="7445" max="7445" width="8.1796875" style="2" customWidth="1"/>
    <col min="7446" max="7446" width="3.453125" style="2" customWidth="1"/>
    <col min="7447" max="7447" width="8.54296875" style="2" customWidth="1"/>
    <col min="7448" max="7448" width="8.26953125" style="2" bestFit="1" customWidth="1"/>
    <col min="7449" max="7449" width="7.54296875" style="2" bestFit="1" customWidth="1"/>
    <col min="7450" max="7450" width="7.7265625" style="2" bestFit="1" customWidth="1"/>
    <col min="7451" max="7451" width="8.26953125" style="2" bestFit="1" customWidth="1"/>
    <col min="7452" max="7452" width="7.7265625" style="2" bestFit="1" customWidth="1"/>
    <col min="7453" max="7453" width="2.7265625" style="2" customWidth="1"/>
    <col min="7454" max="7454" width="7" style="2" bestFit="1" customWidth="1"/>
    <col min="7455" max="7455" width="5.81640625" style="2" bestFit="1" customWidth="1"/>
    <col min="7456" max="7456" width="6" style="2" bestFit="1" customWidth="1"/>
    <col min="7457" max="7457" width="6.1796875" style="2" bestFit="1" customWidth="1"/>
    <col min="7458" max="7458" width="7.54296875" style="2" bestFit="1" customWidth="1"/>
    <col min="7459" max="7463" width="8.26953125" style="2" bestFit="1" customWidth="1"/>
    <col min="7464" max="7464" width="1.453125" style="2" customWidth="1"/>
    <col min="7465" max="7468" width="8.7265625" style="2" customWidth="1"/>
    <col min="7469" max="7469" width="8.453125" style="2" customWidth="1"/>
    <col min="7470" max="7470" width="8.1796875" style="2" customWidth="1"/>
    <col min="7471" max="7471" width="7.81640625" style="2" customWidth="1"/>
    <col min="7472" max="7472" width="10" style="2" bestFit="1" customWidth="1"/>
    <col min="7473" max="7473" width="10" style="2" customWidth="1"/>
    <col min="7474" max="7474" width="8.7265625" style="2"/>
    <col min="7475" max="7476" width="5.54296875" style="2" bestFit="1" customWidth="1"/>
    <col min="7477" max="7477" width="6" style="2" bestFit="1" customWidth="1"/>
    <col min="7478" max="7479" width="6.26953125" style="2" customWidth="1"/>
    <col min="7480" max="7480" width="8.7265625" style="2"/>
    <col min="7481" max="7481" width="11.54296875" style="2" bestFit="1" customWidth="1"/>
    <col min="7482" max="7519" width="5.453125" style="2" bestFit="1" customWidth="1"/>
    <col min="7520" max="7680" width="8.7265625" style="2"/>
    <col min="7681" max="7681" width="5.81640625" style="2" customWidth="1"/>
    <col min="7682" max="7683" width="6" style="2" bestFit="1" customWidth="1"/>
    <col min="7684" max="7684" width="5.453125" style="2" customWidth="1"/>
    <col min="7685" max="7685" width="5.81640625" style="2" bestFit="1" customWidth="1"/>
    <col min="7686" max="7686" width="6.54296875" style="2" bestFit="1" customWidth="1"/>
    <col min="7687" max="7689" width="8" style="2" customWidth="1"/>
    <col min="7690" max="7690" width="6.7265625" style="2" customWidth="1"/>
    <col min="7691" max="7691" width="6.54296875" style="2" customWidth="1"/>
    <col min="7692" max="7693" width="5.54296875" style="2" bestFit="1" customWidth="1"/>
    <col min="7694" max="7694" width="8" style="2" customWidth="1"/>
    <col min="7695" max="7697" width="8.7265625" style="2"/>
    <col min="7698" max="7698" width="8" style="2" customWidth="1"/>
    <col min="7699" max="7699" width="8.1796875" style="2" customWidth="1"/>
    <col min="7700" max="7700" width="2" style="2" customWidth="1"/>
    <col min="7701" max="7701" width="8.1796875" style="2" customWidth="1"/>
    <col min="7702" max="7702" width="3.453125" style="2" customWidth="1"/>
    <col min="7703" max="7703" width="8.54296875" style="2" customWidth="1"/>
    <col min="7704" max="7704" width="8.26953125" style="2" bestFit="1" customWidth="1"/>
    <col min="7705" max="7705" width="7.54296875" style="2" bestFit="1" customWidth="1"/>
    <col min="7706" max="7706" width="7.7265625" style="2" bestFit="1" customWidth="1"/>
    <col min="7707" max="7707" width="8.26953125" style="2" bestFit="1" customWidth="1"/>
    <col min="7708" max="7708" width="7.7265625" style="2" bestFit="1" customWidth="1"/>
    <col min="7709" max="7709" width="2.7265625" style="2" customWidth="1"/>
    <col min="7710" max="7710" width="7" style="2" bestFit="1" customWidth="1"/>
    <col min="7711" max="7711" width="5.81640625" style="2" bestFit="1" customWidth="1"/>
    <col min="7712" max="7712" width="6" style="2" bestFit="1" customWidth="1"/>
    <col min="7713" max="7713" width="6.1796875" style="2" bestFit="1" customWidth="1"/>
    <col min="7714" max="7714" width="7.54296875" style="2" bestFit="1" customWidth="1"/>
    <col min="7715" max="7719" width="8.26953125" style="2" bestFit="1" customWidth="1"/>
    <col min="7720" max="7720" width="1.453125" style="2" customWidth="1"/>
    <col min="7721" max="7724" width="8.7265625" style="2" customWidth="1"/>
    <col min="7725" max="7725" width="8.453125" style="2" customWidth="1"/>
    <col min="7726" max="7726" width="8.1796875" style="2" customWidth="1"/>
    <col min="7727" max="7727" width="7.81640625" style="2" customWidth="1"/>
    <col min="7728" max="7728" width="10" style="2" bestFit="1" customWidth="1"/>
    <col min="7729" max="7729" width="10" style="2" customWidth="1"/>
    <col min="7730" max="7730" width="8.7265625" style="2"/>
    <col min="7731" max="7732" width="5.54296875" style="2" bestFit="1" customWidth="1"/>
    <col min="7733" max="7733" width="6" style="2" bestFit="1" customWidth="1"/>
    <col min="7734" max="7735" width="6.26953125" style="2" customWidth="1"/>
    <col min="7736" max="7736" width="8.7265625" style="2"/>
    <col min="7737" max="7737" width="11.54296875" style="2" bestFit="1" customWidth="1"/>
    <col min="7738" max="7775" width="5.453125" style="2" bestFit="1" customWidth="1"/>
    <col min="7776" max="7936" width="8.7265625" style="2"/>
    <col min="7937" max="7937" width="5.81640625" style="2" customWidth="1"/>
    <col min="7938" max="7939" width="6" style="2" bestFit="1" customWidth="1"/>
    <col min="7940" max="7940" width="5.453125" style="2" customWidth="1"/>
    <col min="7941" max="7941" width="5.81640625" style="2" bestFit="1" customWidth="1"/>
    <col min="7942" max="7942" width="6.54296875" style="2" bestFit="1" customWidth="1"/>
    <col min="7943" max="7945" width="8" style="2" customWidth="1"/>
    <col min="7946" max="7946" width="6.7265625" style="2" customWidth="1"/>
    <col min="7947" max="7947" width="6.54296875" style="2" customWidth="1"/>
    <col min="7948" max="7949" width="5.54296875" style="2" bestFit="1" customWidth="1"/>
    <col min="7950" max="7950" width="8" style="2" customWidth="1"/>
    <col min="7951" max="7953" width="8.7265625" style="2"/>
    <col min="7954" max="7954" width="8" style="2" customWidth="1"/>
    <col min="7955" max="7955" width="8.1796875" style="2" customWidth="1"/>
    <col min="7956" max="7956" width="2" style="2" customWidth="1"/>
    <col min="7957" max="7957" width="8.1796875" style="2" customWidth="1"/>
    <col min="7958" max="7958" width="3.453125" style="2" customWidth="1"/>
    <col min="7959" max="7959" width="8.54296875" style="2" customWidth="1"/>
    <col min="7960" max="7960" width="8.26953125" style="2" bestFit="1" customWidth="1"/>
    <col min="7961" max="7961" width="7.54296875" style="2" bestFit="1" customWidth="1"/>
    <col min="7962" max="7962" width="7.7265625" style="2" bestFit="1" customWidth="1"/>
    <col min="7963" max="7963" width="8.26953125" style="2" bestFit="1" customWidth="1"/>
    <col min="7964" max="7964" width="7.7265625" style="2" bestFit="1" customWidth="1"/>
    <col min="7965" max="7965" width="2.7265625" style="2" customWidth="1"/>
    <col min="7966" max="7966" width="7" style="2" bestFit="1" customWidth="1"/>
    <col min="7967" max="7967" width="5.81640625" style="2" bestFit="1" customWidth="1"/>
    <col min="7968" max="7968" width="6" style="2" bestFit="1" customWidth="1"/>
    <col min="7969" max="7969" width="6.1796875" style="2" bestFit="1" customWidth="1"/>
    <col min="7970" max="7970" width="7.54296875" style="2" bestFit="1" customWidth="1"/>
    <col min="7971" max="7975" width="8.26953125" style="2" bestFit="1" customWidth="1"/>
    <col min="7976" max="7976" width="1.453125" style="2" customWidth="1"/>
    <col min="7977" max="7980" width="8.7265625" style="2" customWidth="1"/>
    <col min="7981" max="7981" width="8.453125" style="2" customWidth="1"/>
    <col min="7982" max="7982" width="8.1796875" style="2" customWidth="1"/>
    <col min="7983" max="7983" width="7.81640625" style="2" customWidth="1"/>
    <col min="7984" max="7984" width="10" style="2" bestFit="1" customWidth="1"/>
    <col min="7985" max="7985" width="10" style="2" customWidth="1"/>
    <col min="7986" max="7986" width="8.7265625" style="2"/>
    <col min="7987" max="7988" width="5.54296875" style="2" bestFit="1" customWidth="1"/>
    <col min="7989" max="7989" width="6" style="2" bestFit="1" customWidth="1"/>
    <col min="7990" max="7991" width="6.26953125" style="2" customWidth="1"/>
    <col min="7992" max="7992" width="8.7265625" style="2"/>
    <col min="7993" max="7993" width="11.54296875" style="2" bestFit="1" customWidth="1"/>
    <col min="7994" max="8031" width="5.453125" style="2" bestFit="1" customWidth="1"/>
    <col min="8032" max="8192" width="8.7265625" style="2"/>
    <col min="8193" max="8193" width="5.81640625" style="2" customWidth="1"/>
    <col min="8194" max="8195" width="6" style="2" bestFit="1" customWidth="1"/>
    <col min="8196" max="8196" width="5.453125" style="2" customWidth="1"/>
    <col min="8197" max="8197" width="5.81640625" style="2" bestFit="1" customWidth="1"/>
    <col min="8198" max="8198" width="6.54296875" style="2" bestFit="1" customWidth="1"/>
    <col min="8199" max="8201" width="8" style="2" customWidth="1"/>
    <col min="8202" max="8202" width="6.7265625" style="2" customWidth="1"/>
    <col min="8203" max="8203" width="6.54296875" style="2" customWidth="1"/>
    <col min="8204" max="8205" width="5.54296875" style="2" bestFit="1" customWidth="1"/>
    <col min="8206" max="8206" width="8" style="2" customWidth="1"/>
    <col min="8207" max="8209" width="8.7265625" style="2"/>
    <col min="8210" max="8210" width="8" style="2" customWidth="1"/>
    <col min="8211" max="8211" width="8.1796875" style="2" customWidth="1"/>
    <col min="8212" max="8212" width="2" style="2" customWidth="1"/>
    <col min="8213" max="8213" width="8.1796875" style="2" customWidth="1"/>
    <col min="8214" max="8214" width="3.453125" style="2" customWidth="1"/>
    <col min="8215" max="8215" width="8.54296875" style="2" customWidth="1"/>
    <col min="8216" max="8216" width="8.26953125" style="2" bestFit="1" customWidth="1"/>
    <col min="8217" max="8217" width="7.54296875" style="2" bestFit="1" customWidth="1"/>
    <col min="8218" max="8218" width="7.7265625" style="2" bestFit="1" customWidth="1"/>
    <col min="8219" max="8219" width="8.26953125" style="2" bestFit="1" customWidth="1"/>
    <col min="8220" max="8220" width="7.7265625" style="2" bestFit="1" customWidth="1"/>
    <col min="8221" max="8221" width="2.7265625" style="2" customWidth="1"/>
    <col min="8222" max="8222" width="7" style="2" bestFit="1" customWidth="1"/>
    <col min="8223" max="8223" width="5.81640625" style="2" bestFit="1" customWidth="1"/>
    <col min="8224" max="8224" width="6" style="2" bestFit="1" customWidth="1"/>
    <col min="8225" max="8225" width="6.1796875" style="2" bestFit="1" customWidth="1"/>
    <col min="8226" max="8226" width="7.54296875" style="2" bestFit="1" customWidth="1"/>
    <col min="8227" max="8231" width="8.26953125" style="2" bestFit="1" customWidth="1"/>
    <col min="8232" max="8232" width="1.453125" style="2" customWidth="1"/>
    <col min="8233" max="8236" width="8.7265625" style="2" customWidth="1"/>
    <col min="8237" max="8237" width="8.453125" style="2" customWidth="1"/>
    <col min="8238" max="8238" width="8.1796875" style="2" customWidth="1"/>
    <col min="8239" max="8239" width="7.81640625" style="2" customWidth="1"/>
    <col min="8240" max="8240" width="10" style="2" bestFit="1" customWidth="1"/>
    <col min="8241" max="8241" width="10" style="2" customWidth="1"/>
    <col min="8242" max="8242" width="8.7265625" style="2"/>
    <col min="8243" max="8244" width="5.54296875" style="2" bestFit="1" customWidth="1"/>
    <col min="8245" max="8245" width="6" style="2" bestFit="1" customWidth="1"/>
    <col min="8246" max="8247" width="6.26953125" style="2" customWidth="1"/>
    <col min="8248" max="8248" width="8.7265625" style="2"/>
    <col min="8249" max="8249" width="11.54296875" style="2" bestFit="1" customWidth="1"/>
    <col min="8250" max="8287" width="5.453125" style="2" bestFit="1" customWidth="1"/>
    <col min="8288" max="8448" width="8.7265625" style="2"/>
    <col min="8449" max="8449" width="5.81640625" style="2" customWidth="1"/>
    <col min="8450" max="8451" width="6" style="2" bestFit="1" customWidth="1"/>
    <col min="8452" max="8452" width="5.453125" style="2" customWidth="1"/>
    <col min="8453" max="8453" width="5.81640625" style="2" bestFit="1" customWidth="1"/>
    <col min="8454" max="8454" width="6.54296875" style="2" bestFit="1" customWidth="1"/>
    <col min="8455" max="8457" width="8" style="2" customWidth="1"/>
    <col min="8458" max="8458" width="6.7265625" style="2" customWidth="1"/>
    <col min="8459" max="8459" width="6.54296875" style="2" customWidth="1"/>
    <col min="8460" max="8461" width="5.54296875" style="2" bestFit="1" customWidth="1"/>
    <col min="8462" max="8462" width="8" style="2" customWidth="1"/>
    <col min="8463" max="8465" width="8.7265625" style="2"/>
    <col min="8466" max="8466" width="8" style="2" customWidth="1"/>
    <col min="8467" max="8467" width="8.1796875" style="2" customWidth="1"/>
    <col min="8468" max="8468" width="2" style="2" customWidth="1"/>
    <col min="8469" max="8469" width="8.1796875" style="2" customWidth="1"/>
    <col min="8470" max="8470" width="3.453125" style="2" customWidth="1"/>
    <col min="8471" max="8471" width="8.54296875" style="2" customWidth="1"/>
    <col min="8472" max="8472" width="8.26953125" style="2" bestFit="1" customWidth="1"/>
    <col min="8473" max="8473" width="7.54296875" style="2" bestFit="1" customWidth="1"/>
    <col min="8474" max="8474" width="7.7265625" style="2" bestFit="1" customWidth="1"/>
    <col min="8475" max="8475" width="8.26953125" style="2" bestFit="1" customWidth="1"/>
    <col min="8476" max="8476" width="7.7265625" style="2" bestFit="1" customWidth="1"/>
    <col min="8477" max="8477" width="2.7265625" style="2" customWidth="1"/>
    <col min="8478" max="8478" width="7" style="2" bestFit="1" customWidth="1"/>
    <col min="8479" max="8479" width="5.81640625" style="2" bestFit="1" customWidth="1"/>
    <col min="8480" max="8480" width="6" style="2" bestFit="1" customWidth="1"/>
    <col min="8481" max="8481" width="6.1796875" style="2" bestFit="1" customWidth="1"/>
    <col min="8482" max="8482" width="7.54296875" style="2" bestFit="1" customWidth="1"/>
    <col min="8483" max="8487" width="8.26953125" style="2" bestFit="1" customWidth="1"/>
    <col min="8488" max="8488" width="1.453125" style="2" customWidth="1"/>
    <col min="8489" max="8492" width="8.7265625" style="2" customWidth="1"/>
    <col min="8493" max="8493" width="8.453125" style="2" customWidth="1"/>
    <col min="8494" max="8494" width="8.1796875" style="2" customWidth="1"/>
    <col min="8495" max="8495" width="7.81640625" style="2" customWidth="1"/>
    <col min="8496" max="8496" width="10" style="2" bestFit="1" customWidth="1"/>
    <col min="8497" max="8497" width="10" style="2" customWidth="1"/>
    <col min="8498" max="8498" width="8.7265625" style="2"/>
    <col min="8499" max="8500" width="5.54296875" style="2" bestFit="1" customWidth="1"/>
    <col min="8501" max="8501" width="6" style="2" bestFit="1" customWidth="1"/>
    <col min="8502" max="8503" width="6.26953125" style="2" customWidth="1"/>
    <col min="8504" max="8504" width="8.7265625" style="2"/>
    <col min="8505" max="8505" width="11.54296875" style="2" bestFit="1" customWidth="1"/>
    <col min="8506" max="8543" width="5.453125" style="2" bestFit="1" customWidth="1"/>
    <col min="8544" max="8704" width="8.7265625" style="2"/>
    <col min="8705" max="8705" width="5.81640625" style="2" customWidth="1"/>
    <col min="8706" max="8707" width="6" style="2" bestFit="1" customWidth="1"/>
    <col min="8708" max="8708" width="5.453125" style="2" customWidth="1"/>
    <col min="8709" max="8709" width="5.81640625" style="2" bestFit="1" customWidth="1"/>
    <col min="8710" max="8710" width="6.54296875" style="2" bestFit="1" customWidth="1"/>
    <col min="8711" max="8713" width="8" style="2" customWidth="1"/>
    <col min="8714" max="8714" width="6.7265625" style="2" customWidth="1"/>
    <col min="8715" max="8715" width="6.54296875" style="2" customWidth="1"/>
    <col min="8716" max="8717" width="5.54296875" style="2" bestFit="1" customWidth="1"/>
    <col min="8718" max="8718" width="8" style="2" customWidth="1"/>
    <col min="8719" max="8721" width="8.7265625" style="2"/>
    <col min="8722" max="8722" width="8" style="2" customWidth="1"/>
    <col min="8723" max="8723" width="8.1796875" style="2" customWidth="1"/>
    <col min="8724" max="8724" width="2" style="2" customWidth="1"/>
    <col min="8725" max="8725" width="8.1796875" style="2" customWidth="1"/>
    <col min="8726" max="8726" width="3.453125" style="2" customWidth="1"/>
    <col min="8727" max="8727" width="8.54296875" style="2" customWidth="1"/>
    <col min="8728" max="8728" width="8.26953125" style="2" bestFit="1" customWidth="1"/>
    <col min="8729" max="8729" width="7.54296875" style="2" bestFit="1" customWidth="1"/>
    <col min="8730" max="8730" width="7.7265625" style="2" bestFit="1" customWidth="1"/>
    <col min="8731" max="8731" width="8.26953125" style="2" bestFit="1" customWidth="1"/>
    <col min="8732" max="8732" width="7.7265625" style="2" bestFit="1" customWidth="1"/>
    <col min="8733" max="8733" width="2.7265625" style="2" customWidth="1"/>
    <col min="8734" max="8734" width="7" style="2" bestFit="1" customWidth="1"/>
    <col min="8735" max="8735" width="5.81640625" style="2" bestFit="1" customWidth="1"/>
    <col min="8736" max="8736" width="6" style="2" bestFit="1" customWidth="1"/>
    <col min="8737" max="8737" width="6.1796875" style="2" bestFit="1" customWidth="1"/>
    <col min="8738" max="8738" width="7.54296875" style="2" bestFit="1" customWidth="1"/>
    <col min="8739" max="8743" width="8.26953125" style="2" bestFit="1" customWidth="1"/>
    <col min="8744" max="8744" width="1.453125" style="2" customWidth="1"/>
    <col min="8745" max="8748" width="8.7265625" style="2" customWidth="1"/>
    <col min="8749" max="8749" width="8.453125" style="2" customWidth="1"/>
    <col min="8750" max="8750" width="8.1796875" style="2" customWidth="1"/>
    <col min="8751" max="8751" width="7.81640625" style="2" customWidth="1"/>
    <col min="8752" max="8752" width="10" style="2" bestFit="1" customWidth="1"/>
    <col min="8753" max="8753" width="10" style="2" customWidth="1"/>
    <col min="8754" max="8754" width="8.7265625" style="2"/>
    <col min="8755" max="8756" width="5.54296875" style="2" bestFit="1" customWidth="1"/>
    <col min="8757" max="8757" width="6" style="2" bestFit="1" customWidth="1"/>
    <col min="8758" max="8759" width="6.26953125" style="2" customWidth="1"/>
    <col min="8760" max="8760" width="8.7265625" style="2"/>
    <col min="8761" max="8761" width="11.54296875" style="2" bestFit="1" customWidth="1"/>
    <col min="8762" max="8799" width="5.453125" style="2" bestFit="1" customWidth="1"/>
    <col min="8800" max="8960" width="8.7265625" style="2"/>
    <col min="8961" max="8961" width="5.81640625" style="2" customWidth="1"/>
    <col min="8962" max="8963" width="6" style="2" bestFit="1" customWidth="1"/>
    <col min="8964" max="8964" width="5.453125" style="2" customWidth="1"/>
    <col min="8965" max="8965" width="5.81640625" style="2" bestFit="1" customWidth="1"/>
    <col min="8966" max="8966" width="6.54296875" style="2" bestFit="1" customWidth="1"/>
    <col min="8967" max="8969" width="8" style="2" customWidth="1"/>
    <col min="8970" max="8970" width="6.7265625" style="2" customWidth="1"/>
    <col min="8971" max="8971" width="6.54296875" style="2" customWidth="1"/>
    <col min="8972" max="8973" width="5.54296875" style="2" bestFit="1" customWidth="1"/>
    <col min="8974" max="8974" width="8" style="2" customWidth="1"/>
    <col min="8975" max="8977" width="8.7265625" style="2"/>
    <col min="8978" max="8978" width="8" style="2" customWidth="1"/>
    <col min="8979" max="8979" width="8.1796875" style="2" customWidth="1"/>
    <col min="8980" max="8980" width="2" style="2" customWidth="1"/>
    <col min="8981" max="8981" width="8.1796875" style="2" customWidth="1"/>
    <col min="8982" max="8982" width="3.453125" style="2" customWidth="1"/>
    <col min="8983" max="8983" width="8.54296875" style="2" customWidth="1"/>
    <col min="8984" max="8984" width="8.26953125" style="2" bestFit="1" customWidth="1"/>
    <col min="8985" max="8985" width="7.54296875" style="2" bestFit="1" customWidth="1"/>
    <col min="8986" max="8986" width="7.7265625" style="2" bestFit="1" customWidth="1"/>
    <col min="8987" max="8987" width="8.26953125" style="2" bestFit="1" customWidth="1"/>
    <col min="8988" max="8988" width="7.7265625" style="2" bestFit="1" customWidth="1"/>
    <col min="8989" max="8989" width="2.7265625" style="2" customWidth="1"/>
    <col min="8990" max="8990" width="7" style="2" bestFit="1" customWidth="1"/>
    <col min="8991" max="8991" width="5.81640625" style="2" bestFit="1" customWidth="1"/>
    <col min="8992" max="8992" width="6" style="2" bestFit="1" customWidth="1"/>
    <col min="8993" max="8993" width="6.1796875" style="2" bestFit="1" customWidth="1"/>
    <col min="8994" max="8994" width="7.54296875" style="2" bestFit="1" customWidth="1"/>
    <col min="8995" max="8999" width="8.26953125" style="2" bestFit="1" customWidth="1"/>
    <col min="9000" max="9000" width="1.453125" style="2" customWidth="1"/>
    <col min="9001" max="9004" width="8.7265625" style="2" customWidth="1"/>
    <col min="9005" max="9005" width="8.453125" style="2" customWidth="1"/>
    <col min="9006" max="9006" width="8.1796875" style="2" customWidth="1"/>
    <col min="9007" max="9007" width="7.81640625" style="2" customWidth="1"/>
    <col min="9008" max="9008" width="10" style="2" bestFit="1" customWidth="1"/>
    <col min="9009" max="9009" width="10" style="2" customWidth="1"/>
    <col min="9010" max="9010" width="8.7265625" style="2"/>
    <col min="9011" max="9012" width="5.54296875" style="2" bestFit="1" customWidth="1"/>
    <col min="9013" max="9013" width="6" style="2" bestFit="1" customWidth="1"/>
    <col min="9014" max="9015" width="6.26953125" style="2" customWidth="1"/>
    <col min="9016" max="9016" width="8.7265625" style="2"/>
    <col min="9017" max="9017" width="11.54296875" style="2" bestFit="1" customWidth="1"/>
    <col min="9018" max="9055" width="5.453125" style="2" bestFit="1" customWidth="1"/>
    <col min="9056" max="9216" width="8.7265625" style="2"/>
    <col min="9217" max="9217" width="5.81640625" style="2" customWidth="1"/>
    <col min="9218" max="9219" width="6" style="2" bestFit="1" customWidth="1"/>
    <col min="9220" max="9220" width="5.453125" style="2" customWidth="1"/>
    <col min="9221" max="9221" width="5.81640625" style="2" bestFit="1" customWidth="1"/>
    <col min="9222" max="9222" width="6.54296875" style="2" bestFit="1" customWidth="1"/>
    <col min="9223" max="9225" width="8" style="2" customWidth="1"/>
    <col min="9226" max="9226" width="6.7265625" style="2" customWidth="1"/>
    <col min="9227" max="9227" width="6.54296875" style="2" customWidth="1"/>
    <col min="9228" max="9229" width="5.54296875" style="2" bestFit="1" customWidth="1"/>
    <col min="9230" max="9230" width="8" style="2" customWidth="1"/>
    <col min="9231" max="9233" width="8.7265625" style="2"/>
    <col min="9234" max="9234" width="8" style="2" customWidth="1"/>
    <col min="9235" max="9235" width="8.1796875" style="2" customWidth="1"/>
    <col min="9236" max="9236" width="2" style="2" customWidth="1"/>
    <col min="9237" max="9237" width="8.1796875" style="2" customWidth="1"/>
    <col min="9238" max="9238" width="3.453125" style="2" customWidth="1"/>
    <col min="9239" max="9239" width="8.54296875" style="2" customWidth="1"/>
    <col min="9240" max="9240" width="8.26953125" style="2" bestFit="1" customWidth="1"/>
    <col min="9241" max="9241" width="7.54296875" style="2" bestFit="1" customWidth="1"/>
    <col min="9242" max="9242" width="7.7265625" style="2" bestFit="1" customWidth="1"/>
    <col min="9243" max="9243" width="8.26953125" style="2" bestFit="1" customWidth="1"/>
    <col min="9244" max="9244" width="7.7265625" style="2" bestFit="1" customWidth="1"/>
    <col min="9245" max="9245" width="2.7265625" style="2" customWidth="1"/>
    <col min="9246" max="9246" width="7" style="2" bestFit="1" customWidth="1"/>
    <col min="9247" max="9247" width="5.81640625" style="2" bestFit="1" customWidth="1"/>
    <col min="9248" max="9248" width="6" style="2" bestFit="1" customWidth="1"/>
    <col min="9249" max="9249" width="6.1796875" style="2" bestFit="1" customWidth="1"/>
    <col min="9250" max="9250" width="7.54296875" style="2" bestFit="1" customWidth="1"/>
    <col min="9251" max="9255" width="8.26953125" style="2" bestFit="1" customWidth="1"/>
    <col min="9256" max="9256" width="1.453125" style="2" customWidth="1"/>
    <col min="9257" max="9260" width="8.7265625" style="2" customWidth="1"/>
    <col min="9261" max="9261" width="8.453125" style="2" customWidth="1"/>
    <col min="9262" max="9262" width="8.1796875" style="2" customWidth="1"/>
    <col min="9263" max="9263" width="7.81640625" style="2" customWidth="1"/>
    <col min="9264" max="9264" width="10" style="2" bestFit="1" customWidth="1"/>
    <col min="9265" max="9265" width="10" style="2" customWidth="1"/>
    <col min="9266" max="9266" width="8.7265625" style="2"/>
    <col min="9267" max="9268" width="5.54296875" style="2" bestFit="1" customWidth="1"/>
    <col min="9269" max="9269" width="6" style="2" bestFit="1" customWidth="1"/>
    <col min="9270" max="9271" width="6.26953125" style="2" customWidth="1"/>
    <col min="9272" max="9272" width="8.7265625" style="2"/>
    <col min="9273" max="9273" width="11.54296875" style="2" bestFit="1" customWidth="1"/>
    <col min="9274" max="9311" width="5.453125" style="2" bestFit="1" customWidth="1"/>
    <col min="9312" max="9472" width="8.7265625" style="2"/>
    <col min="9473" max="9473" width="5.81640625" style="2" customWidth="1"/>
    <col min="9474" max="9475" width="6" style="2" bestFit="1" customWidth="1"/>
    <col min="9476" max="9476" width="5.453125" style="2" customWidth="1"/>
    <col min="9477" max="9477" width="5.81640625" style="2" bestFit="1" customWidth="1"/>
    <col min="9478" max="9478" width="6.54296875" style="2" bestFit="1" customWidth="1"/>
    <col min="9479" max="9481" width="8" style="2" customWidth="1"/>
    <col min="9482" max="9482" width="6.7265625" style="2" customWidth="1"/>
    <col min="9483" max="9483" width="6.54296875" style="2" customWidth="1"/>
    <col min="9484" max="9485" width="5.54296875" style="2" bestFit="1" customWidth="1"/>
    <col min="9486" max="9486" width="8" style="2" customWidth="1"/>
    <col min="9487" max="9489" width="8.7265625" style="2"/>
    <col min="9490" max="9490" width="8" style="2" customWidth="1"/>
    <col min="9491" max="9491" width="8.1796875" style="2" customWidth="1"/>
    <col min="9492" max="9492" width="2" style="2" customWidth="1"/>
    <col min="9493" max="9493" width="8.1796875" style="2" customWidth="1"/>
    <col min="9494" max="9494" width="3.453125" style="2" customWidth="1"/>
    <col min="9495" max="9495" width="8.54296875" style="2" customWidth="1"/>
    <col min="9496" max="9496" width="8.26953125" style="2" bestFit="1" customWidth="1"/>
    <col min="9497" max="9497" width="7.54296875" style="2" bestFit="1" customWidth="1"/>
    <col min="9498" max="9498" width="7.7265625" style="2" bestFit="1" customWidth="1"/>
    <col min="9499" max="9499" width="8.26953125" style="2" bestFit="1" customWidth="1"/>
    <col min="9500" max="9500" width="7.7265625" style="2" bestFit="1" customWidth="1"/>
    <col min="9501" max="9501" width="2.7265625" style="2" customWidth="1"/>
    <col min="9502" max="9502" width="7" style="2" bestFit="1" customWidth="1"/>
    <col min="9503" max="9503" width="5.81640625" style="2" bestFit="1" customWidth="1"/>
    <col min="9504" max="9504" width="6" style="2" bestFit="1" customWidth="1"/>
    <col min="9505" max="9505" width="6.1796875" style="2" bestFit="1" customWidth="1"/>
    <col min="9506" max="9506" width="7.54296875" style="2" bestFit="1" customWidth="1"/>
    <col min="9507" max="9511" width="8.26953125" style="2" bestFit="1" customWidth="1"/>
    <col min="9512" max="9512" width="1.453125" style="2" customWidth="1"/>
    <col min="9513" max="9516" width="8.7265625" style="2" customWidth="1"/>
    <col min="9517" max="9517" width="8.453125" style="2" customWidth="1"/>
    <col min="9518" max="9518" width="8.1796875" style="2" customWidth="1"/>
    <col min="9519" max="9519" width="7.81640625" style="2" customWidth="1"/>
    <col min="9520" max="9520" width="10" style="2" bestFit="1" customWidth="1"/>
    <col min="9521" max="9521" width="10" style="2" customWidth="1"/>
    <col min="9522" max="9522" width="8.7265625" style="2"/>
    <col min="9523" max="9524" width="5.54296875" style="2" bestFit="1" customWidth="1"/>
    <col min="9525" max="9525" width="6" style="2" bestFit="1" customWidth="1"/>
    <col min="9526" max="9527" width="6.26953125" style="2" customWidth="1"/>
    <col min="9528" max="9528" width="8.7265625" style="2"/>
    <col min="9529" max="9529" width="11.54296875" style="2" bestFit="1" customWidth="1"/>
    <col min="9530" max="9567" width="5.453125" style="2" bestFit="1" customWidth="1"/>
    <col min="9568" max="9728" width="8.7265625" style="2"/>
    <col min="9729" max="9729" width="5.81640625" style="2" customWidth="1"/>
    <col min="9730" max="9731" width="6" style="2" bestFit="1" customWidth="1"/>
    <col min="9732" max="9732" width="5.453125" style="2" customWidth="1"/>
    <col min="9733" max="9733" width="5.81640625" style="2" bestFit="1" customWidth="1"/>
    <col min="9734" max="9734" width="6.54296875" style="2" bestFit="1" customWidth="1"/>
    <col min="9735" max="9737" width="8" style="2" customWidth="1"/>
    <col min="9738" max="9738" width="6.7265625" style="2" customWidth="1"/>
    <col min="9739" max="9739" width="6.54296875" style="2" customWidth="1"/>
    <col min="9740" max="9741" width="5.54296875" style="2" bestFit="1" customWidth="1"/>
    <col min="9742" max="9742" width="8" style="2" customWidth="1"/>
    <col min="9743" max="9745" width="8.7265625" style="2"/>
    <col min="9746" max="9746" width="8" style="2" customWidth="1"/>
    <col min="9747" max="9747" width="8.1796875" style="2" customWidth="1"/>
    <col min="9748" max="9748" width="2" style="2" customWidth="1"/>
    <col min="9749" max="9749" width="8.1796875" style="2" customWidth="1"/>
    <col min="9750" max="9750" width="3.453125" style="2" customWidth="1"/>
    <col min="9751" max="9751" width="8.54296875" style="2" customWidth="1"/>
    <col min="9752" max="9752" width="8.26953125" style="2" bestFit="1" customWidth="1"/>
    <col min="9753" max="9753" width="7.54296875" style="2" bestFit="1" customWidth="1"/>
    <col min="9754" max="9754" width="7.7265625" style="2" bestFit="1" customWidth="1"/>
    <col min="9755" max="9755" width="8.26953125" style="2" bestFit="1" customWidth="1"/>
    <col min="9756" max="9756" width="7.7265625" style="2" bestFit="1" customWidth="1"/>
    <col min="9757" max="9757" width="2.7265625" style="2" customWidth="1"/>
    <col min="9758" max="9758" width="7" style="2" bestFit="1" customWidth="1"/>
    <col min="9759" max="9759" width="5.81640625" style="2" bestFit="1" customWidth="1"/>
    <col min="9760" max="9760" width="6" style="2" bestFit="1" customWidth="1"/>
    <col min="9761" max="9761" width="6.1796875" style="2" bestFit="1" customWidth="1"/>
    <col min="9762" max="9762" width="7.54296875" style="2" bestFit="1" customWidth="1"/>
    <col min="9763" max="9767" width="8.26953125" style="2" bestFit="1" customWidth="1"/>
    <col min="9768" max="9768" width="1.453125" style="2" customWidth="1"/>
    <col min="9769" max="9772" width="8.7265625" style="2" customWidth="1"/>
    <col min="9773" max="9773" width="8.453125" style="2" customWidth="1"/>
    <col min="9774" max="9774" width="8.1796875" style="2" customWidth="1"/>
    <col min="9775" max="9775" width="7.81640625" style="2" customWidth="1"/>
    <col min="9776" max="9776" width="10" style="2" bestFit="1" customWidth="1"/>
    <col min="9777" max="9777" width="10" style="2" customWidth="1"/>
    <col min="9778" max="9778" width="8.7265625" style="2"/>
    <col min="9779" max="9780" width="5.54296875" style="2" bestFit="1" customWidth="1"/>
    <col min="9781" max="9781" width="6" style="2" bestFit="1" customWidth="1"/>
    <col min="9782" max="9783" width="6.26953125" style="2" customWidth="1"/>
    <col min="9784" max="9784" width="8.7265625" style="2"/>
    <col min="9785" max="9785" width="11.54296875" style="2" bestFit="1" customWidth="1"/>
    <col min="9786" max="9823" width="5.453125" style="2" bestFit="1" customWidth="1"/>
    <col min="9824" max="9984" width="8.7265625" style="2"/>
    <col min="9985" max="9985" width="5.81640625" style="2" customWidth="1"/>
    <col min="9986" max="9987" width="6" style="2" bestFit="1" customWidth="1"/>
    <col min="9988" max="9988" width="5.453125" style="2" customWidth="1"/>
    <col min="9989" max="9989" width="5.81640625" style="2" bestFit="1" customWidth="1"/>
    <col min="9990" max="9990" width="6.54296875" style="2" bestFit="1" customWidth="1"/>
    <col min="9991" max="9993" width="8" style="2" customWidth="1"/>
    <col min="9994" max="9994" width="6.7265625" style="2" customWidth="1"/>
    <col min="9995" max="9995" width="6.54296875" style="2" customWidth="1"/>
    <col min="9996" max="9997" width="5.54296875" style="2" bestFit="1" customWidth="1"/>
    <col min="9998" max="9998" width="8" style="2" customWidth="1"/>
    <col min="9999" max="10001" width="8.7265625" style="2"/>
    <col min="10002" max="10002" width="8" style="2" customWidth="1"/>
    <col min="10003" max="10003" width="8.1796875" style="2" customWidth="1"/>
    <col min="10004" max="10004" width="2" style="2" customWidth="1"/>
    <col min="10005" max="10005" width="8.1796875" style="2" customWidth="1"/>
    <col min="10006" max="10006" width="3.453125" style="2" customWidth="1"/>
    <col min="10007" max="10007" width="8.54296875" style="2" customWidth="1"/>
    <col min="10008" max="10008" width="8.26953125" style="2" bestFit="1" customWidth="1"/>
    <col min="10009" max="10009" width="7.54296875" style="2" bestFit="1" customWidth="1"/>
    <col min="10010" max="10010" width="7.7265625" style="2" bestFit="1" customWidth="1"/>
    <col min="10011" max="10011" width="8.26953125" style="2" bestFit="1" customWidth="1"/>
    <col min="10012" max="10012" width="7.7265625" style="2" bestFit="1" customWidth="1"/>
    <col min="10013" max="10013" width="2.7265625" style="2" customWidth="1"/>
    <col min="10014" max="10014" width="7" style="2" bestFit="1" customWidth="1"/>
    <col min="10015" max="10015" width="5.81640625" style="2" bestFit="1" customWidth="1"/>
    <col min="10016" max="10016" width="6" style="2" bestFit="1" customWidth="1"/>
    <col min="10017" max="10017" width="6.1796875" style="2" bestFit="1" customWidth="1"/>
    <col min="10018" max="10018" width="7.54296875" style="2" bestFit="1" customWidth="1"/>
    <col min="10019" max="10023" width="8.26953125" style="2" bestFit="1" customWidth="1"/>
    <col min="10024" max="10024" width="1.453125" style="2" customWidth="1"/>
    <col min="10025" max="10028" width="8.7265625" style="2" customWidth="1"/>
    <col min="10029" max="10029" width="8.453125" style="2" customWidth="1"/>
    <col min="10030" max="10030" width="8.1796875" style="2" customWidth="1"/>
    <col min="10031" max="10031" width="7.81640625" style="2" customWidth="1"/>
    <col min="10032" max="10032" width="10" style="2" bestFit="1" customWidth="1"/>
    <col min="10033" max="10033" width="10" style="2" customWidth="1"/>
    <col min="10034" max="10034" width="8.7265625" style="2"/>
    <col min="10035" max="10036" width="5.54296875" style="2" bestFit="1" customWidth="1"/>
    <col min="10037" max="10037" width="6" style="2" bestFit="1" customWidth="1"/>
    <col min="10038" max="10039" width="6.26953125" style="2" customWidth="1"/>
    <col min="10040" max="10040" width="8.7265625" style="2"/>
    <col min="10041" max="10041" width="11.54296875" style="2" bestFit="1" customWidth="1"/>
    <col min="10042" max="10079" width="5.453125" style="2" bestFit="1" customWidth="1"/>
    <col min="10080" max="10240" width="8.7265625" style="2"/>
    <col min="10241" max="10241" width="5.81640625" style="2" customWidth="1"/>
    <col min="10242" max="10243" width="6" style="2" bestFit="1" customWidth="1"/>
    <col min="10244" max="10244" width="5.453125" style="2" customWidth="1"/>
    <col min="10245" max="10245" width="5.81640625" style="2" bestFit="1" customWidth="1"/>
    <col min="10246" max="10246" width="6.54296875" style="2" bestFit="1" customWidth="1"/>
    <col min="10247" max="10249" width="8" style="2" customWidth="1"/>
    <col min="10250" max="10250" width="6.7265625" style="2" customWidth="1"/>
    <col min="10251" max="10251" width="6.54296875" style="2" customWidth="1"/>
    <col min="10252" max="10253" width="5.54296875" style="2" bestFit="1" customWidth="1"/>
    <col min="10254" max="10254" width="8" style="2" customWidth="1"/>
    <col min="10255" max="10257" width="8.7265625" style="2"/>
    <col min="10258" max="10258" width="8" style="2" customWidth="1"/>
    <col min="10259" max="10259" width="8.1796875" style="2" customWidth="1"/>
    <col min="10260" max="10260" width="2" style="2" customWidth="1"/>
    <col min="10261" max="10261" width="8.1796875" style="2" customWidth="1"/>
    <col min="10262" max="10262" width="3.453125" style="2" customWidth="1"/>
    <col min="10263" max="10263" width="8.54296875" style="2" customWidth="1"/>
    <col min="10264" max="10264" width="8.26953125" style="2" bestFit="1" customWidth="1"/>
    <col min="10265" max="10265" width="7.54296875" style="2" bestFit="1" customWidth="1"/>
    <col min="10266" max="10266" width="7.7265625" style="2" bestFit="1" customWidth="1"/>
    <col min="10267" max="10267" width="8.26953125" style="2" bestFit="1" customWidth="1"/>
    <col min="10268" max="10268" width="7.7265625" style="2" bestFit="1" customWidth="1"/>
    <col min="10269" max="10269" width="2.7265625" style="2" customWidth="1"/>
    <col min="10270" max="10270" width="7" style="2" bestFit="1" customWidth="1"/>
    <col min="10271" max="10271" width="5.81640625" style="2" bestFit="1" customWidth="1"/>
    <col min="10272" max="10272" width="6" style="2" bestFit="1" customWidth="1"/>
    <col min="10273" max="10273" width="6.1796875" style="2" bestFit="1" customWidth="1"/>
    <col min="10274" max="10274" width="7.54296875" style="2" bestFit="1" customWidth="1"/>
    <col min="10275" max="10279" width="8.26953125" style="2" bestFit="1" customWidth="1"/>
    <col min="10280" max="10280" width="1.453125" style="2" customWidth="1"/>
    <col min="10281" max="10284" width="8.7265625" style="2" customWidth="1"/>
    <col min="10285" max="10285" width="8.453125" style="2" customWidth="1"/>
    <col min="10286" max="10286" width="8.1796875" style="2" customWidth="1"/>
    <col min="10287" max="10287" width="7.81640625" style="2" customWidth="1"/>
    <col min="10288" max="10288" width="10" style="2" bestFit="1" customWidth="1"/>
    <col min="10289" max="10289" width="10" style="2" customWidth="1"/>
    <col min="10290" max="10290" width="8.7265625" style="2"/>
    <col min="10291" max="10292" width="5.54296875" style="2" bestFit="1" customWidth="1"/>
    <col min="10293" max="10293" width="6" style="2" bestFit="1" customWidth="1"/>
    <col min="10294" max="10295" width="6.26953125" style="2" customWidth="1"/>
    <col min="10296" max="10296" width="8.7265625" style="2"/>
    <col min="10297" max="10297" width="11.54296875" style="2" bestFit="1" customWidth="1"/>
    <col min="10298" max="10335" width="5.453125" style="2" bestFit="1" customWidth="1"/>
    <col min="10336" max="10496" width="8.7265625" style="2"/>
    <col min="10497" max="10497" width="5.81640625" style="2" customWidth="1"/>
    <col min="10498" max="10499" width="6" style="2" bestFit="1" customWidth="1"/>
    <col min="10500" max="10500" width="5.453125" style="2" customWidth="1"/>
    <col min="10501" max="10501" width="5.81640625" style="2" bestFit="1" customWidth="1"/>
    <col min="10502" max="10502" width="6.54296875" style="2" bestFit="1" customWidth="1"/>
    <col min="10503" max="10505" width="8" style="2" customWidth="1"/>
    <col min="10506" max="10506" width="6.7265625" style="2" customWidth="1"/>
    <col min="10507" max="10507" width="6.54296875" style="2" customWidth="1"/>
    <col min="10508" max="10509" width="5.54296875" style="2" bestFit="1" customWidth="1"/>
    <col min="10510" max="10510" width="8" style="2" customWidth="1"/>
    <col min="10511" max="10513" width="8.7265625" style="2"/>
    <col min="10514" max="10514" width="8" style="2" customWidth="1"/>
    <col min="10515" max="10515" width="8.1796875" style="2" customWidth="1"/>
    <col min="10516" max="10516" width="2" style="2" customWidth="1"/>
    <col min="10517" max="10517" width="8.1796875" style="2" customWidth="1"/>
    <col min="10518" max="10518" width="3.453125" style="2" customWidth="1"/>
    <col min="10519" max="10519" width="8.54296875" style="2" customWidth="1"/>
    <col min="10520" max="10520" width="8.26953125" style="2" bestFit="1" customWidth="1"/>
    <col min="10521" max="10521" width="7.54296875" style="2" bestFit="1" customWidth="1"/>
    <col min="10522" max="10522" width="7.7265625" style="2" bestFit="1" customWidth="1"/>
    <col min="10523" max="10523" width="8.26953125" style="2" bestFit="1" customWidth="1"/>
    <col min="10524" max="10524" width="7.7265625" style="2" bestFit="1" customWidth="1"/>
    <col min="10525" max="10525" width="2.7265625" style="2" customWidth="1"/>
    <col min="10526" max="10526" width="7" style="2" bestFit="1" customWidth="1"/>
    <col min="10527" max="10527" width="5.81640625" style="2" bestFit="1" customWidth="1"/>
    <col min="10528" max="10528" width="6" style="2" bestFit="1" customWidth="1"/>
    <col min="10529" max="10529" width="6.1796875" style="2" bestFit="1" customWidth="1"/>
    <col min="10530" max="10530" width="7.54296875" style="2" bestFit="1" customWidth="1"/>
    <col min="10531" max="10535" width="8.26953125" style="2" bestFit="1" customWidth="1"/>
    <col min="10536" max="10536" width="1.453125" style="2" customWidth="1"/>
    <col min="10537" max="10540" width="8.7265625" style="2" customWidth="1"/>
    <col min="10541" max="10541" width="8.453125" style="2" customWidth="1"/>
    <col min="10542" max="10542" width="8.1796875" style="2" customWidth="1"/>
    <col min="10543" max="10543" width="7.81640625" style="2" customWidth="1"/>
    <col min="10544" max="10544" width="10" style="2" bestFit="1" customWidth="1"/>
    <col min="10545" max="10545" width="10" style="2" customWidth="1"/>
    <col min="10546" max="10546" width="8.7265625" style="2"/>
    <col min="10547" max="10548" width="5.54296875" style="2" bestFit="1" customWidth="1"/>
    <col min="10549" max="10549" width="6" style="2" bestFit="1" customWidth="1"/>
    <col min="10550" max="10551" width="6.26953125" style="2" customWidth="1"/>
    <col min="10552" max="10552" width="8.7265625" style="2"/>
    <col min="10553" max="10553" width="11.54296875" style="2" bestFit="1" customWidth="1"/>
    <col min="10554" max="10591" width="5.453125" style="2" bestFit="1" customWidth="1"/>
    <col min="10592" max="10752" width="8.7265625" style="2"/>
    <col min="10753" max="10753" width="5.81640625" style="2" customWidth="1"/>
    <col min="10754" max="10755" width="6" style="2" bestFit="1" customWidth="1"/>
    <col min="10756" max="10756" width="5.453125" style="2" customWidth="1"/>
    <col min="10757" max="10757" width="5.81640625" style="2" bestFit="1" customWidth="1"/>
    <col min="10758" max="10758" width="6.54296875" style="2" bestFit="1" customWidth="1"/>
    <col min="10759" max="10761" width="8" style="2" customWidth="1"/>
    <col min="10762" max="10762" width="6.7265625" style="2" customWidth="1"/>
    <col min="10763" max="10763" width="6.54296875" style="2" customWidth="1"/>
    <col min="10764" max="10765" width="5.54296875" style="2" bestFit="1" customWidth="1"/>
    <col min="10766" max="10766" width="8" style="2" customWidth="1"/>
    <col min="10767" max="10769" width="8.7265625" style="2"/>
    <col min="10770" max="10770" width="8" style="2" customWidth="1"/>
    <col min="10771" max="10771" width="8.1796875" style="2" customWidth="1"/>
    <col min="10772" max="10772" width="2" style="2" customWidth="1"/>
    <col min="10773" max="10773" width="8.1796875" style="2" customWidth="1"/>
    <col min="10774" max="10774" width="3.453125" style="2" customWidth="1"/>
    <col min="10775" max="10775" width="8.54296875" style="2" customWidth="1"/>
    <col min="10776" max="10776" width="8.26953125" style="2" bestFit="1" customWidth="1"/>
    <col min="10777" max="10777" width="7.54296875" style="2" bestFit="1" customWidth="1"/>
    <col min="10778" max="10778" width="7.7265625" style="2" bestFit="1" customWidth="1"/>
    <col min="10779" max="10779" width="8.26953125" style="2" bestFit="1" customWidth="1"/>
    <col min="10780" max="10780" width="7.7265625" style="2" bestFit="1" customWidth="1"/>
    <col min="10781" max="10781" width="2.7265625" style="2" customWidth="1"/>
    <col min="10782" max="10782" width="7" style="2" bestFit="1" customWidth="1"/>
    <col min="10783" max="10783" width="5.81640625" style="2" bestFit="1" customWidth="1"/>
    <col min="10784" max="10784" width="6" style="2" bestFit="1" customWidth="1"/>
    <col min="10785" max="10785" width="6.1796875" style="2" bestFit="1" customWidth="1"/>
    <col min="10786" max="10786" width="7.54296875" style="2" bestFit="1" customWidth="1"/>
    <col min="10787" max="10791" width="8.26953125" style="2" bestFit="1" customWidth="1"/>
    <col min="10792" max="10792" width="1.453125" style="2" customWidth="1"/>
    <col min="10793" max="10796" width="8.7265625" style="2" customWidth="1"/>
    <col min="10797" max="10797" width="8.453125" style="2" customWidth="1"/>
    <col min="10798" max="10798" width="8.1796875" style="2" customWidth="1"/>
    <col min="10799" max="10799" width="7.81640625" style="2" customWidth="1"/>
    <col min="10800" max="10800" width="10" style="2" bestFit="1" customWidth="1"/>
    <col min="10801" max="10801" width="10" style="2" customWidth="1"/>
    <col min="10802" max="10802" width="8.7265625" style="2"/>
    <col min="10803" max="10804" width="5.54296875" style="2" bestFit="1" customWidth="1"/>
    <col min="10805" max="10805" width="6" style="2" bestFit="1" customWidth="1"/>
    <col min="10806" max="10807" width="6.26953125" style="2" customWidth="1"/>
    <col min="10808" max="10808" width="8.7265625" style="2"/>
    <col min="10809" max="10809" width="11.54296875" style="2" bestFit="1" customWidth="1"/>
    <col min="10810" max="10847" width="5.453125" style="2" bestFit="1" customWidth="1"/>
    <col min="10848" max="11008" width="8.7265625" style="2"/>
    <col min="11009" max="11009" width="5.81640625" style="2" customWidth="1"/>
    <col min="11010" max="11011" width="6" style="2" bestFit="1" customWidth="1"/>
    <col min="11012" max="11012" width="5.453125" style="2" customWidth="1"/>
    <col min="11013" max="11013" width="5.81640625" style="2" bestFit="1" customWidth="1"/>
    <col min="11014" max="11014" width="6.54296875" style="2" bestFit="1" customWidth="1"/>
    <col min="11015" max="11017" width="8" style="2" customWidth="1"/>
    <col min="11018" max="11018" width="6.7265625" style="2" customWidth="1"/>
    <col min="11019" max="11019" width="6.54296875" style="2" customWidth="1"/>
    <col min="11020" max="11021" width="5.54296875" style="2" bestFit="1" customWidth="1"/>
    <col min="11022" max="11022" width="8" style="2" customWidth="1"/>
    <col min="11023" max="11025" width="8.7265625" style="2"/>
    <col min="11026" max="11026" width="8" style="2" customWidth="1"/>
    <col min="11027" max="11027" width="8.1796875" style="2" customWidth="1"/>
    <col min="11028" max="11028" width="2" style="2" customWidth="1"/>
    <col min="11029" max="11029" width="8.1796875" style="2" customWidth="1"/>
    <col min="11030" max="11030" width="3.453125" style="2" customWidth="1"/>
    <col min="11031" max="11031" width="8.54296875" style="2" customWidth="1"/>
    <col min="11032" max="11032" width="8.26953125" style="2" bestFit="1" customWidth="1"/>
    <col min="11033" max="11033" width="7.54296875" style="2" bestFit="1" customWidth="1"/>
    <col min="11034" max="11034" width="7.7265625" style="2" bestFit="1" customWidth="1"/>
    <col min="11035" max="11035" width="8.26953125" style="2" bestFit="1" customWidth="1"/>
    <col min="11036" max="11036" width="7.7265625" style="2" bestFit="1" customWidth="1"/>
    <col min="11037" max="11037" width="2.7265625" style="2" customWidth="1"/>
    <col min="11038" max="11038" width="7" style="2" bestFit="1" customWidth="1"/>
    <col min="11039" max="11039" width="5.81640625" style="2" bestFit="1" customWidth="1"/>
    <col min="11040" max="11040" width="6" style="2" bestFit="1" customWidth="1"/>
    <col min="11041" max="11041" width="6.1796875" style="2" bestFit="1" customWidth="1"/>
    <col min="11042" max="11042" width="7.54296875" style="2" bestFit="1" customWidth="1"/>
    <col min="11043" max="11047" width="8.26953125" style="2" bestFit="1" customWidth="1"/>
    <col min="11048" max="11048" width="1.453125" style="2" customWidth="1"/>
    <col min="11049" max="11052" width="8.7265625" style="2" customWidth="1"/>
    <col min="11053" max="11053" width="8.453125" style="2" customWidth="1"/>
    <col min="11054" max="11054" width="8.1796875" style="2" customWidth="1"/>
    <col min="11055" max="11055" width="7.81640625" style="2" customWidth="1"/>
    <col min="11056" max="11056" width="10" style="2" bestFit="1" customWidth="1"/>
    <col min="11057" max="11057" width="10" style="2" customWidth="1"/>
    <col min="11058" max="11058" width="8.7265625" style="2"/>
    <col min="11059" max="11060" width="5.54296875" style="2" bestFit="1" customWidth="1"/>
    <col min="11061" max="11061" width="6" style="2" bestFit="1" customWidth="1"/>
    <col min="11062" max="11063" width="6.26953125" style="2" customWidth="1"/>
    <col min="11064" max="11064" width="8.7265625" style="2"/>
    <col min="11065" max="11065" width="11.54296875" style="2" bestFit="1" customWidth="1"/>
    <col min="11066" max="11103" width="5.453125" style="2" bestFit="1" customWidth="1"/>
    <col min="11104" max="11264" width="8.7265625" style="2"/>
    <col min="11265" max="11265" width="5.81640625" style="2" customWidth="1"/>
    <col min="11266" max="11267" width="6" style="2" bestFit="1" customWidth="1"/>
    <col min="11268" max="11268" width="5.453125" style="2" customWidth="1"/>
    <col min="11269" max="11269" width="5.81640625" style="2" bestFit="1" customWidth="1"/>
    <col min="11270" max="11270" width="6.54296875" style="2" bestFit="1" customWidth="1"/>
    <col min="11271" max="11273" width="8" style="2" customWidth="1"/>
    <col min="11274" max="11274" width="6.7265625" style="2" customWidth="1"/>
    <col min="11275" max="11275" width="6.54296875" style="2" customWidth="1"/>
    <col min="11276" max="11277" width="5.54296875" style="2" bestFit="1" customWidth="1"/>
    <col min="11278" max="11278" width="8" style="2" customWidth="1"/>
    <col min="11279" max="11281" width="8.7265625" style="2"/>
    <col min="11282" max="11282" width="8" style="2" customWidth="1"/>
    <col min="11283" max="11283" width="8.1796875" style="2" customWidth="1"/>
    <col min="11284" max="11284" width="2" style="2" customWidth="1"/>
    <col min="11285" max="11285" width="8.1796875" style="2" customWidth="1"/>
    <col min="11286" max="11286" width="3.453125" style="2" customWidth="1"/>
    <col min="11287" max="11287" width="8.54296875" style="2" customWidth="1"/>
    <col min="11288" max="11288" width="8.26953125" style="2" bestFit="1" customWidth="1"/>
    <col min="11289" max="11289" width="7.54296875" style="2" bestFit="1" customWidth="1"/>
    <col min="11290" max="11290" width="7.7265625" style="2" bestFit="1" customWidth="1"/>
    <col min="11291" max="11291" width="8.26953125" style="2" bestFit="1" customWidth="1"/>
    <col min="11292" max="11292" width="7.7265625" style="2" bestFit="1" customWidth="1"/>
    <col min="11293" max="11293" width="2.7265625" style="2" customWidth="1"/>
    <col min="11294" max="11294" width="7" style="2" bestFit="1" customWidth="1"/>
    <col min="11295" max="11295" width="5.81640625" style="2" bestFit="1" customWidth="1"/>
    <col min="11296" max="11296" width="6" style="2" bestFit="1" customWidth="1"/>
    <col min="11297" max="11297" width="6.1796875" style="2" bestFit="1" customWidth="1"/>
    <col min="11298" max="11298" width="7.54296875" style="2" bestFit="1" customWidth="1"/>
    <col min="11299" max="11303" width="8.26953125" style="2" bestFit="1" customWidth="1"/>
    <col min="11304" max="11304" width="1.453125" style="2" customWidth="1"/>
    <col min="11305" max="11308" width="8.7265625" style="2" customWidth="1"/>
    <col min="11309" max="11309" width="8.453125" style="2" customWidth="1"/>
    <col min="11310" max="11310" width="8.1796875" style="2" customWidth="1"/>
    <col min="11311" max="11311" width="7.81640625" style="2" customWidth="1"/>
    <col min="11312" max="11312" width="10" style="2" bestFit="1" customWidth="1"/>
    <col min="11313" max="11313" width="10" style="2" customWidth="1"/>
    <col min="11314" max="11314" width="8.7265625" style="2"/>
    <col min="11315" max="11316" width="5.54296875" style="2" bestFit="1" customWidth="1"/>
    <col min="11317" max="11317" width="6" style="2" bestFit="1" customWidth="1"/>
    <col min="11318" max="11319" width="6.26953125" style="2" customWidth="1"/>
    <col min="11320" max="11320" width="8.7265625" style="2"/>
    <col min="11321" max="11321" width="11.54296875" style="2" bestFit="1" customWidth="1"/>
    <col min="11322" max="11359" width="5.453125" style="2" bestFit="1" customWidth="1"/>
    <col min="11360" max="11520" width="8.7265625" style="2"/>
    <col min="11521" max="11521" width="5.81640625" style="2" customWidth="1"/>
    <col min="11522" max="11523" width="6" style="2" bestFit="1" customWidth="1"/>
    <col min="11524" max="11524" width="5.453125" style="2" customWidth="1"/>
    <col min="11525" max="11525" width="5.81640625" style="2" bestFit="1" customWidth="1"/>
    <col min="11526" max="11526" width="6.54296875" style="2" bestFit="1" customWidth="1"/>
    <col min="11527" max="11529" width="8" style="2" customWidth="1"/>
    <col min="11530" max="11530" width="6.7265625" style="2" customWidth="1"/>
    <col min="11531" max="11531" width="6.54296875" style="2" customWidth="1"/>
    <col min="11532" max="11533" width="5.54296875" style="2" bestFit="1" customWidth="1"/>
    <col min="11534" max="11534" width="8" style="2" customWidth="1"/>
    <col min="11535" max="11537" width="8.7265625" style="2"/>
    <col min="11538" max="11538" width="8" style="2" customWidth="1"/>
    <col min="11539" max="11539" width="8.1796875" style="2" customWidth="1"/>
    <col min="11540" max="11540" width="2" style="2" customWidth="1"/>
    <col min="11541" max="11541" width="8.1796875" style="2" customWidth="1"/>
    <col min="11542" max="11542" width="3.453125" style="2" customWidth="1"/>
    <col min="11543" max="11543" width="8.54296875" style="2" customWidth="1"/>
    <col min="11544" max="11544" width="8.26953125" style="2" bestFit="1" customWidth="1"/>
    <col min="11545" max="11545" width="7.54296875" style="2" bestFit="1" customWidth="1"/>
    <col min="11546" max="11546" width="7.7265625" style="2" bestFit="1" customWidth="1"/>
    <col min="11547" max="11547" width="8.26953125" style="2" bestFit="1" customWidth="1"/>
    <col min="11548" max="11548" width="7.7265625" style="2" bestFit="1" customWidth="1"/>
    <col min="11549" max="11549" width="2.7265625" style="2" customWidth="1"/>
    <col min="11550" max="11550" width="7" style="2" bestFit="1" customWidth="1"/>
    <col min="11551" max="11551" width="5.81640625" style="2" bestFit="1" customWidth="1"/>
    <col min="11552" max="11552" width="6" style="2" bestFit="1" customWidth="1"/>
    <col min="11553" max="11553" width="6.1796875" style="2" bestFit="1" customWidth="1"/>
    <col min="11554" max="11554" width="7.54296875" style="2" bestFit="1" customWidth="1"/>
    <col min="11555" max="11559" width="8.26953125" style="2" bestFit="1" customWidth="1"/>
    <col min="11560" max="11560" width="1.453125" style="2" customWidth="1"/>
    <col min="11561" max="11564" width="8.7265625" style="2" customWidth="1"/>
    <col min="11565" max="11565" width="8.453125" style="2" customWidth="1"/>
    <col min="11566" max="11566" width="8.1796875" style="2" customWidth="1"/>
    <col min="11567" max="11567" width="7.81640625" style="2" customWidth="1"/>
    <col min="11568" max="11568" width="10" style="2" bestFit="1" customWidth="1"/>
    <col min="11569" max="11569" width="10" style="2" customWidth="1"/>
    <col min="11570" max="11570" width="8.7265625" style="2"/>
    <col min="11571" max="11572" width="5.54296875" style="2" bestFit="1" customWidth="1"/>
    <col min="11573" max="11573" width="6" style="2" bestFit="1" customWidth="1"/>
    <col min="11574" max="11575" width="6.26953125" style="2" customWidth="1"/>
    <col min="11576" max="11576" width="8.7265625" style="2"/>
    <col min="11577" max="11577" width="11.54296875" style="2" bestFit="1" customWidth="1"/>
    <col min="11578" max="11615" width="5.453125" style="2" bestFit="1" customWidth="1"/>
    <col min="11616" max="11776" width="8.7265625" style="2"/>
    <col min="11777" max="11777" width="5.81640625" style="2" customWidth="1"/>
    <col min="11778" max="11779" width="6" style="2" bestFit="1" customWidth="1"/>
    <col min="11780" max="11780" width="5.453125" style="2" customWidth="1"/>
    <col min="11781" max="11781" width="5.81640625" style="2" bestFit="1" customWidth="1"/>
    <col min="11782" max="11782" width="6.54296875" style="2" bestFit="1" customWidth="1"/>
    <col min="11783" max="11785" width="8" style="2" customWidth="1"/>
    <col min="11786" max="11786" width="6.7265625" style="2" customWidth="1"/>
    <col min="11787" max="11787" width="6.54296875" style="2" customWidth="1"/>
    <col min="11788" max="11789" width="5.54296875" style="2" bestFit="1" customWidth="1"/>
    <col min="11790" max="11790" width="8" style="2" customWidth="1"/>
    <col min="11791" max="11793" width="8.7265625" style="2"/>
    <col min="11794" max="11794" width="8" style="2" customWidth="1"/>
    <col min="11795" max="11795" width="8.1796875" style="2" customWidth="1"/>
    <col min="11796" max="11796" width="2" style="2" customWidth="1"/>
    <col min="11797" max="11797" width="8.1796875" style="2" customWidth="1"/>
    <col min="11798" max="11798" width="3.453125" style="2" customWidth="1"/>
    <col min="11799" max="11799" width="8.54296875" style="2" customWidth="1"/>
    <col min="11800" max="11800" width="8.26953125" style="2" bestFit="1" customWidth="1"/>
    <col min="11801" max="11801" width="7.54296875" style="2" bestFit="1" customWidth="1"/>
    <col min="11802" max="11802" width="7.7265625" style="2" bestFit="1" customWidth="1"/>
    <col min="11803" max="11803" width="8.26953125" style="2" bestFit="1" customWidth="1"/>
    <col min="11804" max="11804" width="7.7265625" style="2" bestFit="1" customWidth="1"/>
    <col min="11805" max="11805" width="2.7265625" style="2" customWidth="1"/>
    <col min="11806" max="11806" width="7" style="2" bestFit="1" customWidth="1"/>
    <col min="11807" max="11807" width="5.81640625" style="2" bestFit="1" customWidth="1"/>
    <col min="11808" max="11808" width="6" style="2" bestFit="1" customWidth="1"/>
    <col min="11809" max="11809" width="6.1796875" style="2" bestFit="1" customWidth="1"/>
    <col min="11810" max="11810" width="7.54296875" style="2" bestFit="1" customWidth="1"/>
    <col min="11811" max="11815" width="8.26953125" style="2" bestFit="1" customWidth="1"/>
    <col min="11816" max="11816" width="1.453125" style="2" customWidth="1"/>
    <col min="11817" max="11820" width="8.7265625" style="2" customWidth="1"/>
    <col min="11821" max="11821" width="8.453125" style="2" customWidth="1"/>
    <col min="11822" max="11822" width="8.1796875" style="2" customWidth="1"/>
    <col min="11823" max="11823" width="7.81640625" style="2" customWidth="1"/>
    <col min="11824" max="11824" width="10" style="2" bestFit="1" customWidth="1"/>
    <col min="11825" max="11825" width="10" style="2" customWidth="1"/>
    <col min="11826" max="11826" width="8.7265625" style="2"/>
    <col min="11827" max="11828" width="5.54296875" style="2" bestFit="1" customWidth="1"/>
    <col min="11829" max="11829" width="6" style="2" bestFit="1" customWidth="1"/>
    <col min="11830" max="11831" width="6.26953125" style="2" customWidth="1"/>
    <col min="11832" max="11832" width="8.7265625" style="2"/>
    <col min="11833" max="11833" width="11.54296875" style="2" bestFit="1" customWidth="1"/>
    <col min="11834" max="11871" width="5.453125" style="2" bestFit="1" customWidth="1"/>
    <col min="11872" max="12032" width="8.7265625" style="2"/>
    <col min="12033" max="12033" width="5.81640625" style="2" customWidth="1"/>
    <col min="12034" max="12035" width="6" style="2" bestFit="1" customWidth="1"/>
    <col min="12036" max="12036" width="5.453125" style="2" customWidth="1"/>
    <col min="12037" max="12037" width="5.81640625" style="2" bestFit="1" customWidth="1"/>
    <col min="12038" max="12038" width="6.54296875" style="2" bestFit="1" customWidth="1"/>
    <col min="12039" max="12041" width="8" style="2" customWidth="1"/>
    <col min="12042" max="12042" width="6.7265625" style="2" customWidth="1"/>
    <col min="12043" max="12043" width="6.54296875" style="2" customWidth="1"/>
    <col min="12044" max="12045" width="5.54296875" style="2" bestFit="1" customWidth="1"/>
    <col min="12046" max="12046" width="8" style="2" customWidth="1"/>
    <col min="12047" max="12049" width="8.7265625" style="2"/>
    <col min="12050" max="12050" width="8" style="2" customWidth="1"/>
    <col min="12051" max="12051" width="8.1796875" style="2" customWidth="1"/>
    <col min="12052" max="12052" width="2" style="2" customWidth="1"/>
    <col min="12053" max="12053" width="8.1796875" style="2" customWidth="1"/>
    <col min="12054" max="12054" width="3.453125" style="2" customWidth="1"/>
    <col min="12055" max="12055" width="8.54296875" style="2" customWidth="1"/>
    <col min="12056" max="12056" width="8.26953125" style="2" bestFit="1" customWidth="1"/>
    <col min="12057" max="12057" width="7.54296875" style="2" bestFit="1" customWidth="1"/>
    <col min="12058" max="12058" width="7.7265625" style="2" bestFit="1" customWidth="1"/>
    <col min="12059" max="12059" width="8.26953125" style="2" bestFit="1" customWidth="1"/>
    <col min="12060" max="12060" width="7.7265625" style="2" bestFit="1" customWidth="1"/>
    <col min="12061" max="12061" width="2.7265625" style="2" customWidth="1"/>
    <col min="12062" max="12062" width="7" style="2" bestFit="1" customWidth="1"/>
    <col min="12063" max="12063" width="5.81640625" style="2" bestFit="1" customWidth="1"/>
    <col min="12064" max="12064" width="6" style="2" bestFit="1" customWidth="1"/>
    <col min="12065" max="12065" width="6.1796875" style="2" bestFit="1" customWidth="1"/>
    <col min="12066" max="12066" width="7.54296875" style="2" bestFit="1" customWidth="1"/>
    <col min="12067" max="12071" width="8.26953125" style="2" bestFit="1" customWidth="1"/>
    <col min="12072" max="12072" width="1.453125" style="2" customWidth="1"/>
    <col min="12073" max="12076" width="8.7265625" style="2" customWidth="1"/>
    <col min="12077" max="12077" width="8.453125" style="2" customWidth="1"/>
    <col min="12078" max="12078" width="8.1796875" style="2" customWidth="1"/>
    <col min="12079" max="12079" width="7.81640625" style="2" customWidth="1"/>
    <col min="12080" max="12080" width="10" style="2" bestFit="1" customWidth="1"/>
    <col min="12081" max="12081" width="10" style="2" customWidth="1"/>
    <col min="12082" max="12082" width="8.7265625" style="2"/>
    <col min="12083" max="12084" width="5.54296875" style="2" bestFit="1" customWidth="1"/>
    <col min="12085" max="12085" width="6" style="2" bestFit="1" customWidth="1"/>
    <col min="12086" max="12087" width="6.26953125" style="2" customWidth="1"/>
    <col min="12088" max="12088" width="8.7265625" style="2"/>
    <col min="12089" max="12089" width="11.54296875" style="2" bestFit="1" customWidth="1"/>
    <col min="12090" max="12127" width="5.453125" style="2" bestFit="1" customWidth="1"/>
    <col min="12128" max="12288" width="8.7265625" style="2"/>
    <col min="12289" max="12289" width="5.81640625" style="2" customWidth="1"/>
    <col min="12290" max="12291" width="6" style="2" bestFit="1" customWidth="1"/>
    <col min="12292" max="12292" width="5.453125" style="2" customWidth="1"/>
    <col min="12293" max="12293" width="5.81640625" style="2" bestFit="1" customWidth="1"/>
    <col min="12294" max="12294" width="6.54296875" style="2" bestFit="1" customWidth="1"/>
    <col min="12295" max="12297" width="8" style="2" customWidth="1"/>
    <col min="12298" max="12298" width="6.7265625" style="2" customWidth="1"/>
    <col min="12299" max="12299" width="6.54296875" style="2" customWidth="1"/>
    <col min="12300" max="12301" width="5.54296875" style="2" bestFit="1" customWidth="1"/>
    <col min="12302" max="12302" width="8" style="2" customWidth="1"/>
    <col min="12303" max="12305" width="8.7265625" style="2"/>
    <col min="12306" max="12306" width="8" style="2" customWidth="1"/>
    <col min="12307" max="12307" width="8.1796875" style="2" customWidth="1"/>
    <col min="12308" max="12308" width="2" style="2" customWidth="1"/>
    <col min="12309" max="12309" width="8.1796875" style="2" customWidth="1"/>
    <col min="12310" max="12310" width="3.453125" style="2" customWidth="1"/>
    <col min="12311" max="12311" width="8.54296875" style="2" customWidth="1"/>
    <col min="12312" max="12312" width="8.26953125" style="2" bestFit="1" customWidth="1"/>
    <col min="12313" max="12313" width="7.54296875" style="2" bestFit="1" customWidth="1"/>
    <col min="12314" max="12314" width="7.7265625" style="2" bestFit="1" customWidth="1"/>
    <col min="12315" max="12315" width="8.26953125" style="2" bestFit="1" customWidth="1"/>
    <col min="12316" max="12316" width="7.7265625" style="2" bestFit="1" customWidth="1"/>
    <col min="12317" max="12317" width="2.7265625" style="2" customWidth="1"/>
    <col min="12318" max="12318" width="7" style="2" bestFit="1" customWidth="1"/>
    <col min="12319" max="12319" width="5.81640625" style="2" bestFit="1" customWidth="1"/>
    <col min="12320" max="12320" width="6" style="2" bestFit="1" customWidth="1"/>
    <col min="12321" max="12321" width="6.1796875" style="2" bestFit="1" customWidth="1"/>
    <col min="12322" max="12322" width="7.54296875" style="2" bestFit="1" customWidth="1"/>
    <col min="12323" max="12327" width="8.26953125" style="2" bestFit="1" customWidth="1"/>
    <col min="12328" max="12328" width="1.453125" style="2" customWidth="1"/>
    <col min="12329" max="12332" width="8.7265625" style="2" customWidth="1"/>
    <col min="12333" max="12333" width="8.453125" style="2" customWidth="1"/>
    <col min="12334" max="12334" width="8.1796875" style="2" customWidth="1"/>
    <col min="12335" max="12335" width="7.81640625" style="2" customWidth="1"/>
    <col min="12336" max="12336" width="10" style="2" bestFit="1" customWidth="1"/>
    <col min="12337" max="12337" width="10" style="2" customWidth="1"/>
    <col min="12338" max="12338" width="8.7265625" style="2"/>
    <col min="12339" max="12340" width="5.54296875" style="2" bestFit="1" customWidth="1"/>
    <col min="12341" max="12341" width="6" style="2" bestFit="1" customWidth="1"/>
    <col min="12342" max="12343" width="6.26953125" style="2" customWidth="1"/>
    <col min="12344" max="12344" width="8.7265625" style="2"/>
    <col min="12345" max="12345" width="11.54296875" style="2" bestFit="1" customWidth="1"/>
    <col min="12346" max="12383" width="5.453125" style="2" bestFit="1" customWidth="1"/>
    <col min="12384" max="12544" width="8.7265625" style="2"/>
    <col min="12545" max="12545" width="5.81640625" style="2" customWidth="1"/>
    <col min="12546" max="12547" width="6" style="2" bestFit="1" customWidth="1"/>
    <col min="12548" max="12548" width="5.453125" style="2" customWidth="1"/>
    <col min="12549" max="12549" width="5.81640625" style="2" bestFit="1" customWidth="1"/>
    <col min="12550" max="12550" width="6.54296875" style="2" bestFit="1" customWidth="1"/>
    <col min="12551" max="12553" width="8" style="2" customWidth="1"/>
    <col min="12554" max="12554" width="6.7265625" style="2" customWidth="1"/>
    <col min="12555" max="12555" width="6.54296875" style="2" customWidth="1"/>
    <col min="12556" max="12557" width="5.54296875" style="2" bestFit="1" customWidth="1"/>
    <col min="12558" max="12558" width="8" style="2" customWidth="1"/>
    <col min="12559" max="12561" width="8.7265625" style="2"/>
    <col min="12562" max="12562" width="8" style="2" customWidth="1"/>
    <col min="12563" max="12563" width="8.1796875" style="2" customWidth="1"/>
    <col min="12564" max="12564" width="2" style="2" customWidth="1"/>
    <col min="12565" max="12565" width="8.1796875" style="2" customWidth="1"/>
    <col min="12566" max="12566" width="3.453125" style="2" customWidth="1"/>
    <col min="12567" max="12567" width="8.54296875" style="2" customWidth="1"/>
    <col min="12568" max="12568" width="8.26953125" style="2" bestFit="1" customWidth="1"/>
    <col min="12569" max="12569" width="7.54296875" style="2" bestFit="1" customWidth="1"/>
    <col min="12570" max="12570" width="7.7265625" style="2" bestFit="1" customWidth="1"/>
    <col min="12571" max="12571" width="8.26953125" style="2" bestFit="1" customWidth="1"/>
    <col min="12572" max="12572" width="7.7265625" style="2" bestFit="1" customWidth="1"/>
    <col min="12573" max="12573" width="2.7265625" style="2" customWidth="1"/>
    <col min="12574" max="12574" width="7" style="2" bestFit="1" customWidth="1"/>
    <col min="12575" max="12575" width="5.81640625" style="2" bestFit="1" customWidth="1"/>
    <col min="12576" max="12576" width="6" style="2" bestFit="1" customWidth="1"/>
    <col min="12577" max="12577" width="6.1796875" style="2" bestFit="1" customWidth="1"/>
    <col min="12578" max="12578" width="7.54296875" style="2" bestFit="1" customWidth="1"/>
    <col min="12579" max="12583" width="8.26953125" style="2" bestFit="1" customWidth="1"/>
    <col min="12584" max="12584" width="1.453125" style="2" customWidth="1"/>
    <col min="12585" max="12588" width="8.7265625" style="2" customWidth="1"/>
    <col min="12589" max="12589" width="8.453125" style="2" customWidth="1"/>
    <col min="12590" max="12590" width="8.1796875" style="2" customWidth="1"/>
    <col min="12591" max="12591" width="7.81640625" style="2" customWidth="1"/>
    <col min="12592" max="12592" width="10" style="2" bestFit="1" customWidth="1"/>
    <col min="12593" max="12593" width="10" style="2" customWidth="1"/>
    <col min="12594" max="12594" width="8.7265625" style="2"/>
    <col min="12595" max="12596" width="5.54296875" style="2" bestFit="1" customWidth="1"/>
    <col min="12597" max="12597" width="6" style="2" bestFit="1" customWidth="1"/>
    <col min="12598" max="12599" width="6.26953125" style="2" customWidth="1"/>
    <col min="12600" max="12600" width="8.7265625" style="2"/>
    <col min="12601" max="12601" width="11.54296875" style="2" bestFit="1" customWidth="1"/>
    <col min="12602" max="12639" width="5.453125" style="2" bestFit="1" customWidth="1"/>
    <col min="12640" max="12800" width="8.7265625" style="2"/>
    <col min="12801" max="12801" width="5.81640625" style="2" customWidth="1"/>
    <col min="12802" max="12803" width="6" style="2" bestFit="1" customWidth="1"/>
    <col min="12804" max="12804" width="5.453125" style="2" customWidth="1"/>
    <col min="12805" max="12805" width="5.81640625" style="2" bestFit="1" customWidth="1"/>
    <col min="12806" max="12806" width="6.54296875" style="2" bestFit="1" customWidth="1"/>
    <col min="12807" max="12809" width="8" style="2" customWidth="1"/>
    <col min="12810" max="12810" width="6.7265625" style="2" customWidth="1"/>
    <col min="12811" max="12811" width="6.54296875" style="2" customWidth="1"/>
    <col min="12812" max="12813" width="5.54296875" style="2" bestFit="1" customWidth="1"/>
    <col min="12814" max="12814" width="8" style="2" customWidth="1"/>
    <col min="12815" max="12817" width="8.7265625" style="2"/>
    <col min="12818" max="12818" width="8" style="2" customWidth="1"/>
    <col min="12819" max="12819" width="8.1796875" style="2" customWidth="1"/>
    <col min="12820" max="12820" width="2" style="2" customWidth="1"/>
    <col min="12821" max="12821" width="8.1796875" style="2" customWidth="1"/>
    <col min="12822" max="12822" width="3.453125" style="2" customWidth="1"/>
    <col min="12823" max="12823" width="8.54296875" style="2" customWidth="1"/>
    <col min="12824" max="12824" width="8.26953125" style="2" bestFit="1" customWidth="1"/>
    <col min="12825" max="12825" width="7.54296875" style="2" bestFit="1" customWidth="1"/>
    <col min="12826" max="12826" width="7.7265625" style="2" bestFit="1" customWidth="1"/>
    <col min="12827" max="12827" width="8.26953125" style="2" bestFit="1" customWidth="1"/>
    <col min="12828" max="12828" width="7.7265625" style="2" bestFit="1" customWidth="1"/>
    <col min="12829" max="12829" width="2.7265625" style="2" customWidth="1"/>
    <col min="12830" max="12830" width="7" style="2" bestFit="1" customWidth="1"/>
    <col min="12831" max="12831" width="5.81640625" style="2" bestFit="1" customWidth="1"/>
    <col min="12832" max="12832" width="6" style="2" bestFit="1" customWidth="1"/>
    <col min="12833" max="12833" width="6.1796875" style="2" bestFit="1" customWidth="1"/>
    <col min="12834" max="12834" width="7.54296875" style="2" bestFit="1" customWidth="1"/>
    <col min="12835" max="12839" width="8.26953125" style="2" bestFit="1" customWidth="1"/>
    <col min="12840" max="12840" width="1.453125" style="2" customWidth="1"/>
    <col min="12841" max="12844" width="8.7265625" style="2" customWidth="1"/>
    <col min="12845" max="12845" width="8.453125" style="2" customWidth="1"/>
    <col min="12846" max="12846" width="8.1796875" style="2" customWidth="1"/>
    <col min="12847" max="12847" width="7.81640625" style="2" customWidth="1"/>
    <col min="12848" max="12848" width="10" style="2" bestFit="1" customWidth="1"/>
    <col min="12849" max="12849" width="10" style="2" customWidth="1"/>
    <col min="12850" max="12850" width="8.7265625" style="2"/>
    <col min="12851" max="12852" width="5.54296875" style="2" bestFit="1" customWidth="1"/>
    <col min="12853" max="12853" width="6" style="2" bestFit="1" customWidth="1"/>
    <col min="12854" max="12855" width="6.26953125" style="2" customWidth="1"/>
    <col min="12856" max="12856" width="8.7265625" style="2"/>
    <col min="12857" max="12857" width="11.54296875" style="2" bestFit="1" customWidth="1"/>
    <col min="12858" max="12895" width="5.453125" style="2" bestFit="1" customWidth="1"/>
    <col min="12896" max="13056" width="8.7265625" style="2"/>
    <col min="13057" max="13057" width="5.81640625" style="2" customWidth="1"/>
    <col min="13058" max="13059" width="6" style="2" bestFit="1" customWidth="1"/>
    <col min="13060" max="13060" width="5.453125" style="2" customWidth="1"/>
    <col min="13061" max="13061" width="5.81640625" style="2" bestFit="1" customWidth="1"/>
    <col min="13062" max="13062" width="6.54296875" style="2" bestFit="1" customWidth="1"/>
    <col min="13063" max="13065" width="8" style="2" customWidth="1"/>
    <col min="13066" max="13066" width="6.7265625" style="2" customWidth="1"/>
    <col min="13067" max="13067" width="6.54296875" style="2" customWidth="1"/>
    <col min="13068" max="13069" width="5.54296875" style="2" bestFit="1" customWidth="1"/>
    <col min="13070" max="13070" width="8" style="2" customWidth="1"/>
    <col min="13071" max="13073" width="8.7265625" style="2"/>
    <col min="13074" max="13074" width="8" style="2" customWidth="1"/>
    <col min="13075" max="13075" width="8.1796875" style="2" customWidth="1"/>
    <col min="13076" max="13076" width="2" style="2" customWidth="1"/>
    <col min="13077" max="13077" width="8.1796875" style="2" customWidth="1"/>
    <col min="13078" max="13078" width="3.453125" style="2" customWidth="1"/>
    <col min="13079" max="13079" width="8.54296875" style="2" customWidth="1"/>
    <col min="13080" max="13080" width="8.26953125" style="2" bestFit="1" customWidth="1"/>
    <col min="13081" max="13081" width="7.54296875" style="2" bestFit="1" customWidth="1"/>
    <col min="13082" max="13082" width="7.7265625" style="2" bestFit="1" customWidth="1"/>
    <col min="13083" max="13083" width="8.26953125" style="2" bestFit="1" customWidth="1"/>
    <col min="13084" max="13084" width="7.7265625" style="2" bestFit="1" customWidth="1"/>
    <col min="13085" max="13085" width="2.7265625" style="2" customWidth="1"/>
    <col min="13086" max="13086" width="7" style="2" bestFit="1" customWidth="1"/>
    <col min="13087" max="13087" width="5.81640625" style="2" bestFit="1" customWidth="1"/>
    <col min="13088" max="13088" width="6" style="2" bestFit="1" customWidth="1"/>
    <col min="13089" max="13089" width="6.1796875" style="2" bestFit="1" customWidth="1"/>
    <col min="13090" max="13090" width="7.54296875" style="2" bestFit="1" customWidth="1"/>
    <col min="13091" max="13095" width="8.26953125" style="2" bestFit="1" customWidth="1"/>
    <col min="13096" max="13096" width="1.453125" style="2" customWidth="1"/>
    <col min="13097" max="13100" width="8.7265625" style="2" customWidth="1"/>
    <col min="13101" max="13101" width="8.453125" style="2" customWidth="1"/>
    <col min="13102" max="13102" width="8.1796875" style="2" customWidth="1"/>
    <col min="13103" max="13103" width="7.81640625" style="2" customWidth="1"/>
    <col min="13104" max="13104" width="10" style="2" bestFit="1" customWidth="1"/>
    <col min="13105" max="13105" width="10" style="2" customWidth="1"/>
    <col min="13106" max="13106" width="8.7265625" style="2"/>
    <col min="13107" max="13108" width="5.54296875" style="2" bestFit="1" customWidth="1"/>
    <col min="13109" max="13109" width="6" style="2" bestFit="1" customWidth="1"/>
    <col min="13110" max="13111" width="6.26953125" style="2" customWidth="1"/>
    <col min="13112" max="13112" width="8.7265625" style="2"/>
    <col min="13113" max="13113" width="11.54296875" style="2" bestFit="1" customWidth="1"/>
    <col min="13114" max="13151" width="5.453125" style="2" bestFit="1" customWidth="1"/>
    <col min="13152" max="13312" width="8.7265625" style="2"/>
    <col min="13313" max="13313" width="5.81640625" style="2" customWidth="1"/>
    <col min="13314" max="13315" width="6" style="2" bestFit="1" customWidth="1"/>
    <col min="13316" max="13316" width="5.453125" style="2" customWidth="1"/>
    <col min="13317" max="13317" width="5.81640625" style="2" bestFit="1" customWidth="1"/>
    <col min="13318" max="13318" width="6.54296875" style="2" bestFit="1" customWidth="1"/>
    <col min="13319" max="13321" width="8" style="2" customWidth="1"/>
    <col min="13322" max="13322" width="6.7265625" style="2" customWidth="1"/>
    <col min="13323" max="13323" width="6.54296875" style="2" customWidth="1"/>
    <col min="13324" max="13325" width="5.54296875" style="2" bestFit="1" customWidth="1"/>
    <col min="13326" max="13326" width="8" style="2" customWidth="1"/>
    <col min="13327" max="13329" width="8.7265625" style="2"/>
    <col min="13330" max="13330" width="8" style="2" customWidth="1"/>
    <col min="13331" max="13331" width="8.1796875" style="2" customWidth="1"/>
    <col min="13332" max="13332" width="2" style="2" customWidth="1"/>
    <col min="13333" max="13333" width="8.1796875" style="2" customWidth="1"/>
    <col min="13334" max="13334" width="3.453125" style="2" customWidth="1"/>
    <col min="13335" max="13335" width="8.54296875" style="2" customWidth="1"/>
    <col min="13336" max="13336" width="8.26953125" style="2" bestFit="1" customWidth="1"/>
    <col min="13337" max="13337" width="7.54296875" style="2" bestFit="1" customWidth="1"/>
    <col min="13338" max="13338" width="7.7265625" style="2" bestFit="1" customWidth="1"/>
    <col min="13339" max="13339" width="8.26953125" style="2" bestFit="1" customWidth="1"/>
    <col min="13340" max="13340" width="7.7265625" style="2" bestFit="1" customWidth="1"/>
    <col min="13341" max="13341" width="2.7265625" style="2" customWidth="1"/>
    <col min="13342" max="13342" width="7" style="2" bestFit="1" customWidth="1"/>
    <col min="13343" max="13343" width="5.81640625" style="2" bestFit="1" customWidth="1"/>
    <col min="13344" max="13344" width="6" style="2" bestFit="1" customWidth="1"/>
    <col min="13345" max="13345" width="6.1796875" style="2" bestFit="1" customWidth="1"/>
    <col min="13346" max="13346" width="7.54296875" style="2" bestFit="1" customWidth="1"/>
    <col min="13347" max="13351" width="8.26953125" style="2" bestFit="1" customWidth="1"/>
    <col min="13352" max="13352" width="1.453125" style="2" customWidth="1"/>
    <col min="13353" max="13356" width="8.7265625" style="2" customWidth="1"/>
    <col min="13357" max="13357" width="8.453125" style="2" customWidth="1"/>
    <col min="13358" max="13358" width="8.1796875" style="2" customWidth="1"/>
    <col min="13359" max="13359" width="7.81640625" style="2" customWidth="1"/>
    <col min="13360" max="13360" width="10" style="2" bestFit="1" customWidth="1"/>
    <col min="13361" max="13361" width="10" style="2" customWidth="1"/>
    <col min="13362" max="13362" width="8.7265625" style="2"/>
    <col min="13363" max="13364" width="5.54296875" style="2" bestFit="1" customWidth="1"/>
    <col min="13365" max="13365" width="6" style="2" bestFit="1" customWidth="1"/>
    <col min="13366" max="13367" width="6.26953125" style="2" customWidth="1"/>
    <col min="13368" max="13368" width="8.7265625" style="2"/>
    <col min="13369" max="13369" width="11.54296875" style="2" bestFit="1" customWidth="1"/>
    <col min="13370" max="13407" width="5.453125" style="2" bestFit="1" customWidth="1"/>
    <col min="13408" max="13568" width="8.7265625" style="2"/>
    <col min="13569" max="13569" width="5.81640625" style="2" customWidth="1"/>
    <col min="13570" max="13571" width="6" style="2" bestFit="1" customWidth="1"/>
    <col min="13572" max="13572" width="5.453125" style="2" customWidth="1"/>
    <col min="13573" max="13573" width="5.81640625" style="2" bestFit="1" customWidth="1"/>
    <col min="13574" max="13574" width="6.54296875" style="2" bestFit="1" customWidth="1"/>
    <col min="13575" max="13577" width="8" style="2" customWidth="1"/>
    <col min="13578" max="13578" width="6.7265625" style="2" customWidth="1"/>
    <col min="13579" max="13579" width="6.54296875" style="2" customWidth="1"/>
    <col min="13580" max="13581" width="5.54296875" style="2" bestFit="1" customWidth="1"/>
    <col min="13582" max="13582" width="8" style="2" customWidth="1"/>
    <col min="13583" max="13585" width="8.7265625" style="2"/>
    <col min="13586" max="13586" width="8" style="2" customWidth="1"/>
    <col min="13587" max="13587" width="8.1796875" style="2" customWidth="1"/>
    <col min="13588" max="13588" width="2" style="2" customWidth="1"/>
    <col min="13589" max="13589" width="8.1796875" style="2" customWidth="1"/>
    <col min="13590" max="13590" width="3.453125" style="2" customWidth="1"/>
    <col min="13591" max="13591" width="8.54296875" style="2" customWidth="1"/>
    <col min="13592" max="13592" width="8.26953125" style="2" bestFit="1" customWidth="1"/>
    <col min="13593" max="13593" width="7.54296875" style="2" bestFit="1" customWidth="1"/>
    <col min="13594" max="13594" width="7.7265625" style="2" bestFit="1" customWidth="1"/>
    <col min="13595" max="13595" width="8.26953125" style="2" bestFit="1" customWidth="1"/>
    <col min="13596" max="13596" width="7.7265625" style="2" bestFit="1" customWidth="1"/>
    <col min="13597" max="13597" width="2.7265625" style="2" customWidth="1"/>
    <col min="13598" max="13598" width="7" style="2" bestFit="1" customWidth="1"/>
    <col min="13599" max="13599" width="5.81640625" style="2" bestFit="1" customWidth="1"/>
    <col min="13600" max="13600" width="6" style="2" bestFit="1" customWidth="1"/>
    <col min="13601" max="13601" width="6.1796875" style="2" bestFit="1" customWidth="1"/>
    <col min="13602" max="13602" width="7.54296875" style="2" bestFit="1" customWidth="1"/>
    <col min="13603" max="13607" width="8.26953125" style="2" bestFit="1" customWidth="1"/>
    <col min="13608" max="13608" width="1.453125" style="2" customWidth="1"/>
    <col min="13609" max="13612" width="8.7265625" style="2" customWidth="1"/>
    <col min="13613" max="13613" width="8.453125" style="2" customWidth="1"/>
    <col min="13614" max="13614" width="8.1796875" style="2" customWidth="1"/>
    <col min="13615" max="13615" width="7.81640625" style="2" customWidth="1"/>
    <col min="13616" max="13616" width="10" style="2" bestFit="1" customWidth="1"/>
    <col min="13617" max="13617" width="10" style="2" customWidth="1"/>
    <col min="13618" max="13618" width="8.7265625" style="2"/>
    <col min="13619" max="13620" width="5.54296875" style="2" bestFit="1" customWidth="1"/>
    <col min="13621" max="13621" width="6" style="2" bestFit="1" customWidth="1"/>
    <col min="13622" max="13623" width="6.26953125" style="2" customWidth="1"/>
    <col min="13624" max="13624" width="8.7265625" style="2"/>
    <col min="13625" max="13625" width="11.54296875" style="2" bestFit="1" customWidth="1"/>
    <col min="13626" max="13663" width="5.453125" style="2" bestFit="1" customWidth="1"/>
    <col min="13664" max="13824" width="8.7265625" style="2"/>
    <col min="13825" max="13825" width="5.81640625" style="2" customWidth="1"/>
    <col min="13826" max="13827" width="6" style="2" bestFit="1" customWidth="1"/>
    <col min="13828" max="13828" width="5.453125" style="2" customWidth="1"/>
    <col min="13829" max="13829" width="5.81640625" style="2" bestFit="1" customWidth="1"/>
    <col min="13830" max="13830" width="6.54296875" style="2" bestFit="1" customWidth="1"/>
    <col min="13831" max="13833" width="8" style="2" customWidth="1"/>
    <col min="13834" max="13834" width="6.7265625" style="2" customWidth="1"/>
    <col min="13835" max="13835" width="6.54296875" style="2" customWidth="1"/>
    <col min="13836" max="13837" width="5.54296875" style="2" bestFit="1" customWidth="1"/>
    <col min="13838" max="13838" width="8" style="2" customWidth="1"/>
    <col min="13839" max="13841" width="8.7265625" style="2"/>
    <col min="13842" max="13842" width="8" style="2" customWidth="1"/>
    <col min="13843" max="13843" width="8.1796875" style="2" customWidth="1"/>
    <col min="13844" max="13844" width="2" style="2" customWidth="1"/>
    <col min="13845" max="13845" width="8.1796875" style="2" customWidth="1"/>
    <col min="13846" max="13846" width="3.453125" style="2" customWidth="1"/>
    <col min="13847" max="13847" width="8.54296875" style="2" customWidth="1"/>
    <col min="13848" max="13848" width="8.26953125" style="2" bestFit="1" customWidth="1"/>
    <col min="13849" max="13849" width="7.54296875" style="2" bestFit="1" customWidth="1"/>
    <col min="13850" max="13850" width="7.7265625" style="2" bestFit="1" customWidth="1"/>
    <col min="13851" max="13851" width="8.26953125" style="2" bestFit="1" customWidth="1"/>
    <col min="13852" max="13852" width="7.7265625" style="2" bestFit="1" customWidth="1"/>
    <col min="13853" max="13853" width="2.7265625" style="2" customWidth="1"/>
    <col min="13854" max="13854" width="7" style="2" bestFit="1" customWidth="1"/>
    <col min="13855" max="13855" width="5.81640625" style="2" bestFit="1" customWidth="1"/>
    <col min="13856" max="13856" width="6" style="2" bestFit="1" customWidth="1"/>
    <col min="13857" max="13857" width="6.1796875" style="2" bestFit="1" customWidth="1"/>
    <col min="13858" max="13858" width="7.54296875" style="2" bestFit="1" customWidth="1"/>
    <col min="13859" max="13863" width="8.26953125" style="2" bestFit="1" customWidth="1"/>
    <col min="13864" max="13864" width="1.453125" style="2" customWidth="1"/>
    <col min="13865" max="13868" width="8.7265625" style="2" customWidth="1"/>
    <col min="13869" max="13869" width="8.453125" style="2" customWidth="1"/>
    <col min="13870" max="13870" width="8.1796875" style="2" customWidth="1"/>
    <col min="13871" max="13871" width="7.81640625" style="2" customWidth="1"/>
    <col min="13872" max="13872" width="10" style="2" bestFit="1" customWidth="1"/>
    <col min="13873" max="13873" width="10" style="2" customWidth="1"/>
    <col min="13874" max="13874" width="8.7265625" style="2"/>
    <col min="13875" max="13876" width="5.54296875" style="2" bestFit="1" customWidth="1"/>
    <col min="13877" max="13877" width="6" style="2" bestFit="1" customWidth="1"/>
    <col min="13878" max="13879" width="6.26953125" style="2" customWidth="1"/>
    <col min="13880" max="13880" width="8.7265625" style="2"/>
    <col min="13881" max="13881" width="11.54296875" style="2" bestFit="1" customWidth="1"/>
    <col min="13882" max="13919" width="5.453125" style="2" bestFit="1" customWidth="1"/>
    <col min="13920" max="14080" width="8.7265625" style="2"/>
    <col min="14081" max="14081" width="5.81640625" style="2" customWidth="1"/>
    <col min="14082" max="14083" width="6" style="2" bestFit="1" customWidth="1"/>
    <col min="14084" max="14084" width="5.453125" style="2" customWidth="1"/>
    <col min="14085" max="14085" width="5.81640625" style="2" bestFit="1" customWidth="1"/>
    <col min="14086" max="14086" width="6.54296875" style="2" bestFit="1" customWidth="1"/>
    <col min="14087" max="14089" width="8" style="2" customWidth="1"/>
    <col min="14090" max="14090" width="6.7265625" style="2" customWidth="1"/>
    <col min="14091" max="14091" width="6.54296875" style="2" customWidth="1"/>
    <col min="14092" max="14093" width="5.54296875" style="2" bestFit="1" customWidth="1"/>
    <col min="14094" max="14094" width="8" style="2" customWidth="1"/>
    <col min="14095" max="14097" width="8.7265625" style="2"/>
    <col min="14098" max="14098" width="8" style="2" customWidth="1"/>
    <col min="14099" max="14099" width="8.1796875" style="2" customWidth="1"/>
    <col min="14100" max="14100" width="2" style="2" customWidth="1"/>
    <col min="14101" max="14101" width="8.1796875" style="2" customWidth="1"/>
    <col min="14102" max="14102" width="3.453125" style="2" customWidth="1"/>
    <col min="14103" max="14103" width="8.54296875" style="2" customWidth="1"/>
    <col min="14104" max="14104" width="8.26953125" style="2" bestFit="1" customWidth="1"/>
    <col min="14105" max="14105" width="7.54296875" style="2" bestFit="1" customWidth="1"/>
    <col min="14106" max="14106" width="7.7265625" style="2" bestFit="1" customWidth="1"/>
    <col min="14107" max="14107" width="8.26953125" style="2" bestFit="1" customWidth="1"/>
    <col min="14108" max="14108" width="7.7265625" style="2" bestFit="1" customWidth="1"/>
    <col min="14109" max="14109" width="2.7265625" style="2" customWidth="1"/>
    <col min="14110" max="14110" width="7" style="2" bestFit="1" customWidth="1"/>
    <col min="14111" max="14111" width="5.81640625" style="2" bestFit="1" customWidth="1"/>
    <col min="14112" max="14112" width="6" style="2" bestFit="1" customWidth="1"/>
    <col min="14113" max="14113" width="6.1796875" style="2" bestFit="1" customWidth="1"/>
    <col min="14114" max="14114" width="7.54296875" style="2" bestFit="1" customWidth="1"/>
    <col min="14115" max="14119" width="8.26953125" style="2" bestFit="1" customWidth="1"/>
    <col min="14120" max="14120" width="1.453125" style="2" customWidth="1"/>
    <col min="14121" max="14124" width="8.7265625" style="2" customWidth="1"/>
    <col min="14125" max="14125" width="8.453125" style="2" customWidth="1"/>
    <col min="14126" max="14126" width="8.1796875" style="2" customWidth="1"/>
    <col min="14127" max="14127" width="7.81640625" style="2" customWidth="1"/>
    <col min="14128" max="14128" width="10" style="2" bestFit="1" customWidth="1"/>
    <col min="14129" max="14129" width="10" style="2" customWidth="1"/>
    <col min="14130" max="14130" width="8.7265625" style="2"/>
    <col min="14131" max="14132" width="5.54296875" style="2" bestFit="1" customWidth="1"/>
    <col min="14133" max="14133" width="6" style="2" bestFit="1" customWidth="1"/>
    <col min="14134" max="14135" width="6.26953125" style="2" customWidth="1"/>
    <col min="14136" max="14136" width="8.7265625" style="2"/>
    <col min="14137" max="14137" width="11.54296875" style="2" bestFit="1" customWidth="1"/>
    <col min="14138" max="14175" width="5.453125" style="2" bestFit="1" customWidth="1"/>
    <col min="14176" max="14336" width="8.7265625" style="2"/>
    <col min="14337" max="14337" width="5.81640625" style="2" customWidth="1"/>
    <col min="14338" max="14339" width="6" style="2" bestFit="1" customWidth="1"/>
    <col min="14340" max="14340" width="5.453125" style="2" customWidth="1"/>
    <col min="14341" max="14341" width="5.81640625" style="2" bestFit="1" customWidth="1"/>
    <col min="14342" max="14342" width="6.54296875" style="2" bestFit="1" customWidth="1"/>
    <col min="14343" max="14345" width="8" style="2" customWidth="1"/>
    <col min="14346" max="14346" width="6.7265625" style="2" customWidth="1"/>
    <col min="14347" max="14347" width="6.54296875" style="2" customWidth="1"/>
    <col min="14348" max="14349" width="5.54296875" style="2" bestFit="1" customWidth="1"/>
    <col min="14350" max="14350" width="8" style="2" customWidth="1"/>
    <col min="14351" max="14353" width="8.7265625" style="2"/>
    <col min="14354" max="14354" width="8" style="2" customWidth="1"/>
    <col min="14355" max="14355" width="8.1796875" style="2" customWidth="1"/>
    <col min="14356" max="14356" width="2" style="2" customWidth="1"/>
    <col min="14357" max="14357" width="8.1796875" style="2" customWidth="1"/>
    <col min="14358" max="14358" width="3.453125" style="2" customWidth="1"/>
    <col min="14359" max="14359" width="8.54296875" style="2" customWidth="1"/>
    <col min="14360" max="14360" width="8.26953125" style="2" bestFit="1" customWidth="1"/>
    <col min="14361" max="14361" width="7.54296875" style="2" bestFit="1" customWidth="1"/>
    <col min="14362" max="14362" width="7.7265625" style="2" bestFit="1" customWidth="1"/>
    <col min="14363" max="14363" width="8.26953125" style="2" bestFit="1" customWidth="1"/>
    <col min="14364" max="14364" width="7.7265625" style="2" bestFit="1" customWidth="1"/>
    <col min="14365" max="14365" width="2.7265625" style="2" customWidth="1"/>
    <col min="14366" max="14366" width="7" style="2" bestFit="1" customWidth="1"/>
    <col min="14367" max="14367" width="5.81640625" style="2" bestFit="1" customWidth="1"/>
    <col min="14368" max="14368" width="6" style="2" bestFit="1" customWidth="1"/>
    <col min="14369" max="14369" width="6.1796875" style="2" bestFit="1" customWidth="1"/>
    <col min="14370" max="14370" width="7.54296875" style="2" bestFit="1" customWidth="1"/>
    <col min="14371" max="14375" width="8.26953125" style="2" bestFit="1" customWidth="1"/>
    <col min="14376" max="14376" width="1.453125" style="2" customWidth="1"/>
    <col min="14377" max="14380" width="8.7265625" style="2" customWidth="1"/>
    <col min="14381" max="14381" width="8.453125" style="2" customWidth="1"/>
    <col min="14382" max="14382" width="8.1796875" style="2" customWidth="1"/>
    <col min="14383" max="14383" width="7.81640625" style="2" customWidth="1"/>
    <col min="14384" max="14384" width="10" style="2" bestFit="1" customWidth="1"/>
    <col min="14385" max="14385" width="10" style="2" customWidth="1"/>
    <col min="14386" max="14386" width="8.7265625" style="2"/>
    <col min="14387" max="14388" width="5.54296875" style="2" bestFit="1" customWidth="1"/>
    <col min="14389" max="14389" width="6" style="2" bestFit="1" customWidth="1"/>
    <col min="14390" max="14391" width="6.26953125" style="2" customWidth="1"/>
    <col min="14392" max="14392" width="8.7265625" style="2"/>
    <col min="14393" max="14393" width="11.54296875" style="2" bestFit="1" customWidth="1"/>
    <col min="14394" max="14431" width="5.453125" style="2" bestFit="1" customWidth="1"/>
    <col min="14432" max="14592" width="8.7265625" style="2"/>
    <col min="14593" max="14593" width="5.81640625" style="2" customWidth="1"/>
    <col min="14594" max="14595" width="6" style="2" bestFit="1" customWidth="1"/>
    <col min="14596" max="14596" width="5.453125" style="2" customWidth="1"/>
    <col min="14597" max="14597" width="5.81640625" style="2" bestFit="1" customWidth="1"/>
    <col min="14598" max="14598" width="6.54296875" style="2" bestFit="1" customWidth="1"/>
    <col min="14599" max="14601" width="8" style="2" customWidth="1"/>
    <col min="14602" max="14602" width="6.7265625" style="2" customWidth="1"/>
    <col min="14603" max="14603" width="6.54296875" style="2" customWidth="1"/>
    <col min="14604" max="14605" width="5.54296875" style="2" bestFit="1" customWidth="1"/>
    <col min="14606" max="14606" width="8" style="2" customWidth="1"/>
    <col min="14607" max="14609" width="8.7265625" style="2"/>
    <col min="14610" max="14610" width="8" style="2" customWidth="1"/>
    <col min="14611" max="14611" width="8.1796875" style="2" customWidth="1"/>
    <col min="14612" max="14612" width="2" style="2" customWidth="1"/>
    <col min="14613" max="14613" width="8.1796875" style="2" customWidth="1"/>
    <col min="14614" max="14614" width="3.453125" style="2" customWidth="1"/>
    <col min="14615" max="14615" width="8.54296875" style="2" customWidth="1"/>
    <col min="14616" max="14616" width="8.26953125" style="2" bestFit="1" customWidth="1"/>
    <col min="14617" max="14617" width="7.54296875" style="2" bestFit="1" customWidth="1"/>
    <col min="14618" max="14618" width="7.7265625" style="2" bestFit="1" customWidth="1"/>
    <col min="14619" max="14619" width="8.26953125" style="2" bestFit="1" customWidth="1"/>
    <col min="14620" max="14620" width="7.7265625" style="2" bestFit="1" customWidth="1"/>
    <col min="14621" max="14621" width="2.7265625" style="2" customWidth="1"/>
    <col min="14622" max="14622" width="7" style="2" bestFit="1" customWidth="1"/>
    <col min="14623" max="14623" width="5.81640625" style="2" bestFit="1" customWidth="1"/>
    <col min="14624" max="14624" width="6" style="2" bestFit="1" customWidth="1"/>
    <col min="14625" max="14625" width="6.1796875" style="2" bestFit="1" customWidth="1"/>
    <col min="14626" max="14626" width="7.54296875" style="2" bestFit="1" customWidth="1"/>
    <col min="14627" max="14631" width="8.26953125" style="2" bestFit="1" customWidth="1"/>
    <col min="14632" max="14632" width="1.453125" style="2" customWidth="1"/>
    <col min="14633" max="14636" width="8.7265625" style="2" customWidth="1"/>
    <col min="14637" max="14637" width="8.453125" style="2" customWidth="1"/>
    <col min="14638" max="14638" width="8.1796875" style="2" customWidth="1"/>
    <col min="14639" max="14639" width="7.81640625" style="2" customWidth="1"/>
    <col min="14640" max="14640" width="10" style="2" bestFit="1" customWidth="1"/>
    <col min="14641" max="14641" width="10" style="2" customWidth="1"/>
    <col min="14642" max="14642" width="8.7265625" style="2"/>
    <col min="14643" max="14644" width="5.54296875" style="2" bestFit="1" customWidth="1"/>
    <col min="14645" max="14645" width="6" style="2" bestFit="1" customWidth="1"/>
    <col min="14646" max="14647" width="6.26953125" style="2" customWidth="1"/>
    <col min="14648" max="14648" width="8.7265625" style="2"/>
    <col min="14649" max="14649" width="11.54296875" style="2" bestFit="1" customWidth="1"/>
    <col min="14650" max="14687" width="5.453125" style="2" bestFit="1" customWidth="1"/>
    <col min="14688" max="14848" width="8.7265625" style="2"/>
    <col min="14849" max="14849" width="5.81640625" style="2" customWidth="1"/>
    <col min="14850" max="14851" width="6" style="2" bestFit="1" customWidth="1"/>
    <col min="14852" max="14852" width="5.453125" style="2" customWidth="1"/>
    <col min="14853" max="14853" width="5.81640625" style="2" bestFit="1" customWidth="1"/>
    <col min="14854" max="14854" width="6.54296875" style="2" bestFit="1" customWidth="1"/>
    <col min="14855" max="14857" width="8" style="2" customWidth="1"/>
    <col min="14858" max="14858" width="6.7265625" style="2" customWidth="1"/>
    <col min="14859" max="14859" width="6.54296875" style="2" customWidth="1"/>
    <col min="14860" max="14861" width="5.54296875" style="2" bestFit="1" customWidth="1"/>
    <col min="14862" max="14862" width="8" style="2" customWidth="1"/>
    <col min="14863" max="14865" width="8.7265625" style="2"/>
    <col min="14866" max="14866" width="8" style="2" customWidth="1"/>
    <col min="14867" max="14867" width="8.1796875" style="2" customWidth="1"/>
    <col min="14868" max="14868" width="2" style="2" customWidth="1"/>
    <col min="14869" max="14869" width="8.1796875" style="2" customWidth="1"/>
    <col min="14870" max="14870" width="3.453125" style="2" customWidth="1"/>
    <col min="14871" max="14871" width="8.54296875" style="2" customWidth="1"/>
    <col min="14872" max="14872" width="8.26953125" style="2" bestFit="1" customWidth="1"/>
    <col min="14873" max="14873" width="7.54296875" style="2" bestFit="1" customWidth="1"/>
    <col min="14874" max="14874" width="7.7265625" style="2" bestFit="1" customWidth="1"/>
    <col min="14875" max="14875" width="8.26953125" style="2" bestFit="1" customWidth="1"/>
    <col min="14876" max="14876" width="7.7265625" style="2" bestFit="1" customWidth="1"/>
    <col min="14877" max="14877" width="2.7265625" style="2" customWidth="1"/>
    <col min="14878" max="14878" width="7" style="2" bestFit="1" customWidth="1"/>
    <col min="14879" max="14879" width="5.81640625" style="2" bestFit="1" customWidth="1"/>
    <col min="14880" max="14880" width="6" style="2" bestFit="1" customWidth="1"/>
    <col min="14881" max="14881" width="6.1796875" style="2" bestFit="1" customWidth="1"/>
    <col min="14882" max="14882" width="7.54296875" style="2" bestFit="1" customWidth="1"/>
    <col min="14883" max="14887" width="8.26953125" style="2" bestFit="1" customWidth="1"/>
    <col min="14888" max="14888" width="1.453125" style="2" customWidth="1"/>
    <col min="14889" max="14892" width="8.7265625" style="2" customWidth="1"/>
    <col min="14893" max="14893" width="8.453125" style="2" customWidth="1"/>
    <col min="14894" max="14894" width="8.1796875" style="2" customWidth="1"/>
    <col min="14895" max="14895" width="7.81640625" style="2" customWidth="1"/>
    <col min="14896" max="14896" width="10" style="2" bestFit="1" customWidth="1"/>
    <col min="14897" max="14897" width="10" style="2" customWidth="1"/>
    <col min="14898" max="14898" width="8.7265625" style="2"/>
    <col min="14899" max="14900" width="5.54296875" style="2" bestFit="1" customWidth="1"/>
    <col min="14901" max="14901" width="6" style="2" bestFit="1" customWidth="1"/>
    <col min="14902" max="14903" width="6.26953125" style="2" customWidth="1"/>
    <col min="14904" max="14904" width="8.7265625" style="2"/>
    <col min="14905" max="14905" width="11.54296875" style="2" bestFit="1" customWidth="1"/>
    <col min="14906" max="14943" width="5.453125" style="2" bestFit="1" customWidth="1"/>
    <col min="14944" max="15104" width="8.7265625" style="2"/>
    <col min="15105" max="15105" width="5.81640625" style="2" customWidth="1"/>
    <col min="15106" max="15107" width="6" style="2" bestFit="1" customWidth="1"/>
    <col min="15108" max="15108" width="5.453125" style="2" customWidth="1"/>
    <col min="15109" max="15109" width="5.81640625" style="2" bestFit="1" customWidth="1"/>
    <col min="15110" max="15110" width="6.54296875" style="2" bestFit="1" customWidth="1"/>
    <col min="15111" max="15113" width="8" style="2" customWidth="1"/>
    <col min="15114" max="15114" width="6.7265625" style="2" customWidth="1"/>
    <col min="15115" max="15115" width="6.54296875" style="2" customWidth="1"/>
    <col min="15116" max="15117" width="5.54296875" style="2" bestFit="1" customWidth="1"/>
    <col min="15118" max="15118" width="8" style="2" customWidth="1"/>
    <col min="15119" max="15121" width="8.7265625" style="2"/>
    <col min="15122" max="15122" width="8" style="2" customWidth="1"/>
    <col min="15123" max="15123" width="8.1796875" style="2" customWidth="1"/>
    <col min="15124" max="15124" width="2" style="2" customWidth="1"/>
    <col min="15125" max="15125" width="8.1796875" style="2" customWidth="1"/>
    <col min="15126" max="15126" width="3.453125" style="2" customWidth="1"/>
    <col min="15127" max="15127" width="8.54296875" style="2" customWidth="1"/>
    <col min="15128" max="15128" width="8.26953125" style="2" bestFit="1" customWidth="1"/>
    <col min="15129" max="15129" width="7.54296875" style="2" bestFit="1" customWidth="1"/>
    <col min="15130" max="15130" width="7.7265625" style="2" bestFit="1" customWidth="1"/>
    <col min="15131" max="15131" width="8.26953125" style="2" bestFit="1" customWidth="1"/>
    <col min="15132" max="15132" width="7.7265625" style="2" bestFit="1" customWidth="1"/>
    <col min="15133" max="15133" width="2.7265625" style="2" customWidth="1"/>
    <col min="15134" max="15134" width="7" style="2" bestFit="1" customWidth="1"/>
    <col min="15135" max="15135" width="5.81640625" style="2" bestFit="1" customWidth="1"/>
    <col min="15136" max="15136" width="6" style="2" bestFit="1" customWidth="1"/>
    <col min="15137" max="15137" width="6.1796875" style="2" bestFit="1" customWidth="1"/>
    <col min="15138" max="15138" width="7.54296875" style="2" bestFit="1" customWidth="1"/>
    <col min="15139" max="15143" width="8.26953125" style="2" bestFit="1" customWidth="1"/>
    <col min="15144" max="15144" width="1.453125" style="2" customWidth="1"/>
    <col min="15145" max="15148" width="8.7265625" style="2" customWidth="1"/>
    <col min="15149" max="15149" width="8.453125" style="2" customWidth="1"/>
    <col min="15150" max="15150" width="8.1796875" style="2" customWidth="1"/>
    <col min="15151" max="15151" width="7.81640625" style="2" customWidth="1"/>
    <col min="15152" max="15152" width="10" style="2" bestFit="1" customWidth="1"/>
    <col min="15153" max="15153" width="10" style="2" customWidth="1"/>
    <col min="15154" max="15154" width="8.7265625" style="2"/>
    <col min="15155" max="15156" width="5.54296875" style="2" bestFit="1" customWidth="1"/>
    <col min="15157" max="15157" width="6" style="2" bestFit="1" customWidth="1"/>
    <col min="15158" max="15159" width="6.26953125" style="2" customWidth="1"/>
    <col min="15160" max="15160" width="8.7265625" style="2"/>
    <col min="15161" max="15161" width="11.54296875" style="2" bestFit="1" customWidth="1"/>
    <col min="15162" max="15199" width="5.453125" style="2" bestFit="1" customWidth="1"/>
    <col min="15200" max="15360" width="8.7265625" style="2"/>
    <col min="15361" max="15361" width="5.81640625" style="2" customWidth="1"/>
    <col min="15362" max="15363" width="6" style="2" bestFit="1" customWidth="1"/>
    <col min="15364" max="15364" width="5.453125" style="2" customWidth="1"/>
    <col min="15365" max="15365" width="5.81640625" style="2" bestFit="1" customWidth="1"/>
    <col min="15366" max="15366" width="6.54296875" style="2" bestFit="1" customWidth="1"/>
    <col min="15367" max="15369" width="8" style="2" customWidth="1"/>
    <col min="15370" max="15370" width="6.7265625" style="2" customWidth="1"/>
    <col min="15371" max="15371" width="6.54296875" style="2" customWidth="1"/>
    <col min="15372" max="15373" width="5.54296875" style="2" bestFit="1" customWidth="1"/>
    <col min="15374" max="15374" width="8" style="2" customWidth="1"/>
    <col min="15375" max="15377" width="8.7265625" style="2"/>
    <col min="15378" max="15378" width="8" style="2" customWidth="1"/>
    <col min="15379" max="15379" width="8.1796875" style="2" customWidth="1"/>
    <col min="15380" max="15380" width="2" style="2" customWidth="1"/>
    <col min="15381" max="15381" width="8.1796875" style="2" customWidth="1"/>
    <col min="15382" max="15382" width="3.453125" style="2" customWidth="1"/>
    <col min="15383" max="15383" width="8.54296875" style="2" customWidth="1"/>
    <col min="15384" max="15384" width="8.26953125" style="2" bestFit="1" customWidth="1"/>
    <col min="15385" max="15385" width="7.54296875" style="2" bestFit="1" customWidth="1"/>
    <col min="15386" max="15386" width="7.7265625" style="2" bestFit="1" customWidth="1"/>
    <col min="15387" max="15387" width="8.26953125" style="2" bestFit="1" customWidth="1"/>
    <col min="15388" max="15388" width="7.7265625" style="2" bestFit="1" customWidth="1"/>
    <col min="15389" max="15389" width="2.7265625" style="2" customWidth="1"/>
    <col min="15390" max="15390" width="7" style="2" bestFit="1" customWidth="1"/>
    <col min="15391" max="15391" width="5.81640625" style="2" bestFit="1" customWidth="1"/>
    <col min="15392" max="15392" width="6" style="2" bestFit="1" customWidth="1"/>
    <col min="15393" max="15393" width="6.1796875" style="2" bestFit="1" customWidth="1"/>
    <col min="15394" max="15394" width="7.54296875" style="2" bestFit="1" customWidth="1"/>
    <col min="15395" max="15399" width="8.26953125" style="2" bestFit="1" customWidth="1"/>
    <col min="15400" max="15400" width="1.453125" style="2" customWidth="1"/>
    <col min="15401" max="15404" width="8.7265625" style="2" customWidth="1"/>
    <col min="15405" max="15405" width="8.453125" style="2" customWidth="1"/>
    <col min="15406" max="15406" width="8.1796875" style="2" customWidth="1"/>
    <col min="15407" max="15407" width="7.81640625" style="2" customWidth="1"/>
    <col min="15408" max="15408" width="10" style="2" bestFit="1" customWidth="1"/>
    <col min="15409" max="15409" width="10" style="2" customWidth="1"/>
    <col min="15410" max="15410" width="8.7265625" style="2"/>
    <col min="15411" max="15412" width="5.54296875" style="2" bestFit="1" customWidth="1"/>
    <col min="15413" max="15413" width="6" style="2" bestFit="1" customWidth="1"/>
    <col min="15414" max="15415" width="6.26953125" style="2" customWidth="1"/>
    <col min="15416" max="15416" width="8.7265625" style="2"/>
    <col min="15417" max="15417" width="11.54296875" style="2" bestFit="1" customWidth="1"/>
    <col min="15418" max="15455" width="5.453125" style="2" bestFit="1" customWidth="1"/>
    <col min="15456" max="15616" width="8.7265625" style="2"/>
    <col min="15617" max="15617" width="5.81640625" style="2" customWidth="1"/>
    <col min="15618" max="15619" width="6" style="2" bestFit="1" customWidth="1"/>
    <col min="15620" max="15620" width="5.453125" style="2" customWidth="1"/>
    <col min="15621" max="15621" width="5.81640625" style="2" bestFit="1" customWidth="1"/>
    <col min="15622" max="15622" width="6.54296875" style="2" bestFit="1" customWidth="1"/>
    <col min="15623" max="15625" width="8" style="2" customWidth="1"/>
    <col min="15626" max="15626" width="6.7265625" style="2" customWidth="1"/>
    <col min="15627" max="15627" width="6.54296875" style="2" customWidth="1"/>
    <col min="15628" max="15629" width="5.54296875" style="2" bestFit="1" customWidth="1"/>
    <col min="15630" max="15630" width="8" style="2" customWidth="1"/>
    <col min="15631" max="15633" width="8.7265625" style="2"/>
    <col min="15634" max="15634" width="8" style="2" customWidth="1"/>
    <col min="15635" max="15635" width="8.1796875" style="2" customWidth="1"/>
    <col min="15636" max="15636" width="2" style="2" customWidth="1"/>
    <col min="15637" max="15637" width="8.1796875" style="2" customWidth="1"/>
    <col min="15638" max="15638" width="3.453125" style="2" customWidth="1"/>
    <col min="15639" max="15639" width="8.54296875" style="2" customWidth="1"/>
    <col min="15640" max="15640" width="8.26953125" style="2" bestFit="1" customWidth="1"/>
    <col min="15641" max="15641" width="7.54296875" style="2" bestFit="1" customWidth="1"/>
    <col min="15642" max="15642" width="7.7265625" style="2" bestFit="1" customWidth="1"/>
    <col min="15643" max="15643" width="8.26953125" style="2" bestFit="1" customWidth="1"/>
    <col min="15644" max="15644" width="7.7265625" style="2" bestFit="1" customWidth="1"/>
    <col min="15645" max="15645" width="2.7265625" style="2" customWidth="1"/>
    <col min="15646" max="15646" width="7" style="2" bestFit="1" customWidth="1"/>
    <col min="15647" max="15647" width="5.81640625" style="2" bestFit="1" customWidth="1"/>
    <col min="15648" max="15648" width="6" style="2" bestFit="1" customWidth="1"/>
    <col min="15649" max="15649" width="6.1796875" style="2" bestFit="1" customWidth="1"/>
    <col min="15650" max="15650" width="7.54296875" style="2" bestFit="1" customWidth="1"/>
    <col min="15651" max="15655" width="8.26953125" style="2" bestFit="1" customWidth="1"/>
    <col min="15656" max="15656" width="1.453125" style="2" customWidth="1"/>
    <col min="15657" max="15660" width="8.7265625" style="2" customWidth="1"/>
    <col min="15661" max="15661" width="8.453125" style="2" customWidth="1"/>
    <col min="15662" max="15662" width="8.1796875" style="2" customWidth="1"/>
    <col min="15663" max="15663" width="7.81640625" style="2" customWidth="1"/>
    <col min="15664" max="15664" width="10" style="2" bestFit="1" customWidth="1"/>
    <col min="15665" max="15665" width="10" style="2" customWidth="1"/>
    <col min="15666" max="15666" width="8.7265625" style="2"/>
    <col min="15667" max="15668" width="5.54296875" style="2" bestFit="1" customWidth="1"/>
    <col min="15669" max="15669" width="6" style="2" bestFit="1" customWidth="1"/>
    <col min="15670" max="15671" width="6.26953125" style="2" customWidth="1"/>
    <col min="15672" max="15672" width="8.7265625" style="2"/>
    <col min="15673" max="15673" width="11.54296875" style="2" bestFit="1" customWidth="1"/>
    <col min="15674" max="15711" width="5.453125" style="2" bestFit="1" customWidth="1"/>
    <col min="15712" max="15872" width="8.7265625" style="2"/>
    <col min="15873" max="15873" width="5.81640625" style="2" customWidth="1"/>
    <col min="15874" max="15875" width="6" style="2" bestFit="1" customWidth="1"/>
    <col min="15876" max="15876" width="5.453125" style="2" customWidth="1"/>
    <col min="15877" max="15877" width="5.81640625" style="2" bestFit="1" customWidth="1"/>
    <col min="15878" max="15878" width="6.54296875" style="2" bestFit="1" customWidth="1"/>
    <col min="15879" max="15881" width="8" style="2" customWidth="1"/>
    <col min="15882" max="15882" width="6.7265625" style="2" customWidth="1"/>
    <col min="15883" max="15883" width="6.54296875" style="2" customWidth="1"/>
    <col min="15884" max="15885" width="5.54296875" style="2" bestFit="1" customWidth="1"/>
    <col min="15886" max="15886" width="8" style="2" customWidth="1"/>
    <col min="15887" max="15889" width="8.7265625" style="2"/>
    <col min="15890" max="15890" width="8" style="2" customWidth="1"/>
    <col min="15891" max="15891" width="8.1796875" style="2" customWidth="1"/>
    <col min="15892" max="15892" width="2" style="2" customWidth="1"/>
    <col min="15893" max="15893" width="8.1796875" style="2" customWidth="1"/>
    <col min="15894" max="15894" width="3.453125" style="2" customWidth="1"/>
    <col min="15895" max="15895" width="8.54296875" style="2" customWidth="1"/>
    <col min="15896" max="15896" width="8.26953125" style="2" bestFit="1" customWidth="1"/>
    <col min="15897" max="15897" width="7.54296875" style="2" bestFit="1" customWidth="1"/>
    <col min="15898" max="15898" width="7.7265625" style="2" bestFit="1" customWidth="1"/>
    <col min="15899" max="15899" width="8.26953125" style="2" bestFit="1" customWidth="1"/>
    <col min="15900" max="15900" width="7.7265625" style="2" bestFit="1" customWidth="1"/>
    <col min="15901" max="15901" width="2.7265625" style="2" customWidth="1"/>
    <col min="15902" max="15902" width="7" style="2" bestFit="1" customWidth="1"/>
    <col min="15903" max="15903" width="5.81640625" style="2" bestFit="1" customWidth="1"/>
    <col min="15904" max="15904" width="6" style="2" bestFit="1" customWidth="1"/>
    <col min="15905" max="15905" width="6.1796875" style="2" bestFit="1" customWidth="1"/>
    <col min="15906" max="15906" width="7.54296875" style="2" bestFit="1" customWidth="1"/>
    <col min="15907" max="15911" width="8.26953125" style="2" bestFit="1" customWidth="1"/>
    <col min="15912" max="15912" width="1.453125" style="2" customWidth="1"/>
    <col min="15913" max="15916" width="8.7265625" style="2" customWidth="1"/>
    <col min="15917" max="15917" width="8.453125" style="2" customWidth="1"/>
    <col min="15918" max="15918" width="8.1796875" style="2" customWidth="1"/>
    <col min="15919" max="15919" width="7.81640625" style="2" customWidth="1"/>
    <col min="15920" max="15920" width="10" style="2" bestFit="1" customWidth="1"/>
    <col min="15921" max="15921" width="10" style="2" customWidth="1"/>
    <col min="15922" max="15922" width="8.7265625" style="2"/>
    <col min="15923" max="15924" width="5.54296875" style="2" bestFit="1" customWidth="1"/>
    <col min="15925" max="15925" width="6" style="2" bestFit="1" customWidth="1"/>
    <col min="15926" max="15927" width="6.26953125" style="2" customWidth="1"/>
    <col min="15928" max="15928" width="8.7265625" style="2"/>
    <col min="15929" max="15929" width="11.54296875" style="2" bestFit="1" customWidth="1"/>
    <col min="15930" max="15967" width="5.453125" style="2" bestFit="1" customWidth="1"/>
    <col min="15968" max="16128" width="8.7265625" style="2"/>
    <col min="16129" max="16129" width="5.81640625" style="2" customWidth="1"/>
    <col min="16130" max="16131" width="6" style="2" bestFit="1" customWidth="1"/>
    <col min="16132" max="16132" width="5.453125" style="2" customWidth="1"/>
    <col min="16133" max="16133" width="5.81640625" style="2" bestFit="1" customWidth="1"/>
    <col min="16134" max="16134" width="6.54296875" style="2" bestFit="1" customWidth="1"/>
    <col min="16135" max="16137" width="8" style="2" customWidth="1"/>
    <col min="16138" max="16138" width="6.7265625" style="2" customWidth="1"/>
    <col min="16139" max="16139" width="6.54296875" style="2" customWidth="1"/>
    <col min="16140" max="16141" width="5.54296875" style="2" bestFit="1" customWidth="1"/>
    <col min="16142" max="16142" width="8" style="2" customWidth="1"/>
    <col min="16143" max="16145" width="8.7265625" style="2"/>
    <col min="16146" max="16146" width="8" style="2" customWidth="1"/>
    <col min="16147" max="16147" width="8.1796875" style="2" customWidth="1"/>
    <col min="16148" max="16148" width="2" style="2" customWidth="1"/>
    <col min="16149" max="16149" width="8.1796875" style="2" customWidth="1"/>
    <col min="16150" max="16150" width="3.453125" style="2" customWidth="1"/>
    <col min="16151" max="16151" width="8.54296875" style="2" customWidth="1"/>
    <col min="16152" max="16152" width="8.26953125" style="2" bestFit="1" customWidth="1"/>
    <col min="16153" max="16153" width="7.54296875" style="2" bestFit="1" customWidth="1"/>
    <col min="16154" max="16154" width="7.7265625" style="2" bestFit="1" customWidth="1"/>
    <col min="16155" max="16155" width="8.26953125" style="2" bestFit="1" customWidth="1"/>
    <col min="16156" max="16156" width="7.7265625" style="2" bestFit="1" customWidth="1"/>
    <col min="16157" max="16157" width="2.7265625" style="2" customWidth="1"/>
    <col min="16158" max="16158" width="7" style="2" bestFit="1" customWidth="1"/>
    <col min="16159" max="16159" width="5.81640625" style="2" bestFit="1" customWidth="1"/>
    <col min="16160" max="16160" width="6" style="2" bestFit="1" customWidth="1"/>
    <col min="16161" max="16161" width="6.1796875" style="2" bestFit="1" customWidth="1"/>
    <col min="16162" max="16162" width="7.54296875" style="2" bestFit="1" customWidth="1"/>
    <col min="16163" max="16167" width="8.26953125" style="2" bestFit="1" customWidth="1"/>
    <col min="16168" max="16168" width="1.453125" style="2" customWidth="1"/>
    <col min="16169" max="16172" width="8.7265625" style="2" customWidth="1"/>
    <col min="16173" max="16173" width="8.453125" style="2" customWidth="1"/>
    <col min="16174" max="16174" width="8.1796875" style="2" customWidth="1"/>
    <col min="16175" max="16175" width="7.81640625" style="2" customWidth="1"/>
    <col min="16176" max="16176" width="10" style="2" bestFit="1" customWidth="1"/>
    <col min="16177" max="16177" width="10" style="2" customWidth="1"/>
    <col min="16178" max="16178" width="8.7265625" style="2"/>
    <col min="16179" max="16180" width="5.54296875" style="2" bestFit="1" customWidth="1"/>
    <col min="16181" max="16181" width="6" style="2" bestFit="1" customWidth="1"/>
    <col min="16182" max="16183" width="6.26953125" style="2" customWidth="1"/>
    <col min="16184" max="16184" width="8.7265625" style="2"/>
    <col min="16185" max="16185" width="11.54296875" style="2" bestFit="1" customWidth="1"/>
    <col min="16186" max="16223" width="5.453125" style="2" bestFit="1" customWidth="1"/>
    <col min="16224" max="16384" width="8.7265625" style="2"/>
  </cols>
  <sheetData>
    <row r="1" spans="1:96" x14ac:dyDescent="0.25">
      <c r="A1" s="1" t="s">
        <v>0</v>
      </c>
      <c r="B1" s="1"/>
      <c r="C1" s="1"/>
      <c r="D1" s="1"/>
      <c r="E1" s="1"/>
      <c r="F1" s="1"/>
      <c r="O1" s="2" t="s">
        <v>1</v>
      </c>
      <c r="W1" s="2" t="str">
        <f>A1</f>
        <v>Table -- U.S. Farm Sector Energy Use, Direct and Indirect</v>
      </c>
    </row>
    <row r="2" spans="1:96" ht="12" customHeight="1" x14ac:dyDescent="0.25">
      <c r="A2" s="3"/>
      <c r="B2" s="4"/>
      <c r="C2" s="4"/>
      <c r="D2" s="4"/>
      <c r="E2" s="4"/>
      <c r="F2" s="4"/>
      <c r="G2" s="84" t="s">
        <v>2</v>
      </c>
      <c r="H2" s="84" t="s">
        <v>2</v>
      </c>
      <c r="I2" s="84" t="s">
        <v>2</v>
      </c>
      <c r="J2" s="5"/>
      <c r="K2" s="4"/>
      <c r="L2" s="4"/>
      <c r="M2" s="4"/>
      <c r="N2" s="4" t="s">
        <v>3</v>
      </c>
      <c r="O2" s="84" t="s">
        <v>4</v>
      </c>
      <c r="P2" s="84" t="s">
        <v>5</v>
      </c>
      <c r="Q2" s="84" t="s">
        <v>5</v>
      </c>
      <c r="R2" s="81" t="s">
        <v>6</v>
      </c>
      <c r="S2" s="6"/>
      <c r="T2" s="7"/>
      <c r="U2" s="83" t="s">
        <v>7</v>
      </c>
      <c r="V2" s="3"/>
      <c r="W2" s="3"/>
      <c r="X2" s="3"/>
      <c r="Y2" s="3"/>
      <c r="Z2" s="8"/>
      <c r="AA2" s="3"/>
      <c r="AB2" s="3"/>
      <c r="AC2" s="3"/>
      <c r="AD2" s="8"/>
      <c r="AE2" s="3"/>
      <c r="AF2" s="3"/>
      <c r="AG2" s="3"/>
      <c r="AH2" s="8"/>
      <c r="AI2" s="9"/>
      <c r="AJ2" s="8"/>
      <c r="AK2" s="3"/>
      <c r="AL2" s="3"/>
      <c r="AM2" s="3"/>
      <c r="AO2" s="10" t="s">
        <v>8</v>
      </c>
      <c r="AP2" s="11" t="s">
        <v>9</v>
      </c>
      <c r="AQ2" s="11" t="s">
        <v>9</v>
      </c>
      <c r="AR2" s="11" t="s">
        <v>9</v>
      </c>
      <c r="AS2" s="11" t="s">
        <v>9</v>
      </c>
      <c r="AT2" s="11" t="s">
        <v>9</v>
      </c>
      <c r="AU2" s="11" t="s">
        <v>9</v>
      </c>
      <c r="AW2" s="84" t="s">
        <v>10</v>
      </c>
      <c r="AX2" s="84" t="s">
        <v>2</v>
      </c>
      <c r="AY2" s="12"/>
      <c r="AZ2" s="12"/>
      <c r="BA2" s="12"/>
      <c r="BB2" s="12"/>
      <c r="BC2" s="12"/>
      <c r="BD2" s="84" t="s">
        <v>4</v>
      </c>
      <c r="BE2" s="13"/>
    </row>
    <row r="3" spans="1:96" ht="40.5" x14ac:dyDescent="0.25">
      <c r="A3" s="14" t="s">
        <v>11</v>
      </c>
      <c r="B3" s="15" t="s">
        <v>12</v>
      </c>
      <c r="C3" s="15" t="s">
        <v>13</v>
      </c>
      <c r="D3" s="15" t="s">
        <v>14</v>
      </c>
      <c r="E3" s="15" t="s">
        <v>15</v>
      </c>
      <c r="F3" s="15" t="s">
        <v>16</v>
      </c>
      <c r="G3" s="85"/>
      <c r="H3" s="85"/>
      <c r="I3" s="85"/>
      <c r="J3" s="16" t="s">
        <v>17</v>
      </c>
      <c r="K3" s="15" t="s">
        <v>18</v>
      </c>
      <c r="L3" s="15" t="s">
        <v>19</v>
      </c>
      <c r="M3" s="15" t="s">
        <v>20</v>
      </c>
      <c r="N3" s="15" t="s">
        <v>21</v>
      </c>
      <c r="O3" s="85"/>
      <c r="P3" s="85"/>
      <c r="Q3" s="85"/>
      <c r="R3" s="82"/>
      <c r="S3" s="17" t="s">
        <v>22</v>
      </c>
      <c r="T3" s="18"/>
      <c r="U3" s="82"/>
      <c r="V3" s="15"/>
      <c r="W3" s="15" t="s">
        <v>23</v>
      </c>
      <c r="X3" s="15" t="s">
        <v>24</v>
      </c>
      <c r="Y3" s="15" t="s">
        <v>20</v>
      </c>
      <c r="Z3" s="16" t="str">
        <f>W3</f>
        <v>Nitrogen</v>
      </c>
      <c r="AA3" s="15" t="str">
        <f>X3</f>
        <v>Phosphate</v>
      </c>
      <c r="AB3" s="15" t="str">
        <f>Y3</f>
        <v>Potash</v>
      </c>
      <c r="AC3" s="14"/>
      <c r="AD3" s="16" t="s">
        <v>25</v>
      </c>
      <c r="AE3" s="15" t="s">
        <v>13</v>
      </c>
      <c r="AF3" s="15" t="s">
        <v>14</v>
      </c>
      <c r="AG3" s="15" t="s">
        <v>15</v>
      </c>
      <c r="AH3" s="16" t="s">
        <v>26</v>
      </c>
      <c r="AI3" s="19" t="s">
        <v>27</v>
      </c>
      <c r="AJ3" s="16" t="s">
        <v>23</v>
      </c>
      <c r="AK3" s="15" t="s">
        <v>24</v>
      </c>
      <c r="AL3" s="15" t="s">
        <v>20</v>
      </c>
      <c r="AM3" s="15" t="s">
        <v>28</v>
      </c>
      <c r="AN3" s="20"/>
      <c r="AO3" s="21" t="s">
        <v>29</v>
      </c>
      <c r="AP3" s="21" t="s">
        <v>30</v>
      </c>
      <c r="AQ3" s="21" t="s">
        <v>31</v>
      </c>
      <c r="AR3" s="21" t="s">
        <v>32</v>
      </c>
      <c r="AS3" s="21" t="s">
        <v>30</v>
      </c>
      <c r="AT3" s="21" t="s">
        <v>31</v>
      </c>
      <c r="AU3" s="21" t="s">
        <v>32</v>
      </c>
      <c r="AW3" s="85"/>
      <c r="AX3" s="85"/>
      <c r="AY3" s="15" t="str">
        <f>B3</f>
        <v>Gas-oline</v>
      </c>
      <c r="AZ3" s="15" t="str">
        <f>C3</f>
        <v>Diesel</v>
      </c>
      <c r="BA3" s="15" t="str">
        <f>D3</f>
        <v>LP Gas</v>
      </c>
      <c r="BB3" s="15" t="str">
        <f>E3</f>
        <v>Natural Gas</v>
      </c>
      <c r="BC3" s="15" t="s">
        <v>33</v>
      </c>
      <c r="BD3" s="85"/>
      <c r="BE3" s="22"/>
    </row>
    <row r="4" spans="1:96" ht="20.5" x14ac:dyDescent="0.25">
      <c r="B4" s="20" t="s">
        <v>34</v>
      </c>
      <c r="C4" s="20" t="s">
        <v>34</v>
      </c>
      <c r="D4" s="20" t="s">
        <v>34</v>
      </c>
      <c r="E4" s="20" t="s">
        <v>34</v>
      </c>
      <c r="F4" s="20" t="s">
        <v>34</v>
      </c>
      <c r="G4" s="23" t="s">
        <v>34</v>
      </c>
      <c r="H4" s="23" t="s">
        <v>35</v>
      </c>
      <c r="I4" s="23" t="s">
        <v>36</v>
      </c>
      <c r="J4" s="24" t="s">
        <v>34</v>
      </c>
      <c r="K4" s="20" t="s">
        <v>34</v>
      </c>
      <c r="L4" s="20" t="s">
        <v>34</v>
      </c>
      <c r="M4" s="20" t="s">
        <v>34</v>
      </c>
      <c r="N4" s="20" t="s">
        <v>34</v>
      </c>
      <c r="O4" s="23" t="s">
        <v>34</v>
      </c>
      <c r="P4" s="23" t="s">
        <v>35</v>
      </c>
      <c r="Q4" s="23" t="s">
        <v>36</v>
      </c>
      <c r="R4" s="25" t="s">
        <v>34</v>
      </c>
      <c r="S4" s="23" t="s">
        <v>36</v>
      </c>
      <c r="T4" s="26"/>
      <c r="U4" s="20" t="s">
        <v>34</v>
      </c>
      <c r="V4" s="20"/>
      <c r="W4" s="20" t="s">
        <v>37</v>
      </c>
      <c r="X4" s="20" t="s">
        <v>37</v>
      </c>
      <c r="Y4" s="20" t="s">
        <v>37</v>
      </c>
      <c r="Z4" s="24" t="s">
        <v>38</v>
      </c>
      <c r="AA4" s="20" t="s">
        <v>38</v>
      </c>
      <c r="AB4" s="20" t="s">
        <v>38</v>
      </c>
      <c r="AD4" s="24" t="s">
        <v>39</v>
      </c>
      <c r="AE4" s="20" t="s">
        <v>39</v>
      </c>
      <c r="AF4" s="20" t="s">
        <v>39</v>
      </c>
      <c r="AG4" s="20" t="s">
        <v>40</v>
      </c>
      <c r="AH4" s="24"/>
      <c r="AI4" s="26" t="s">
        <v>41</v>
      </c>
      <c r="AJ4" s="24" t="s">
        <v>41</v>
      </c>
      <c r="AK4" s="20" t="s">
        <v>41</v>
      </c>
      <c r="AL4" s="20" t="s">
        <v>41</v>
      </c>
      <c r="AM4" s="20" t="s">
        <v>41</v>
      </c>
      <c r="AN4" s="20"/>
      <c r="AO4" s="21" t="s">
        <v>42</v>
      </c>
      <c r="AP4" s="21" t="s">
        <v>43</v>
      </c>
      <c r="AQ4" s="21" t="s">
        <v>43</v>
      </c>
      <c r="AR4" s="21" t="s">
        <v>43</v>
      </c>
      <c r="AS4" s="21" t="s">
        <v>44</v>
      </c>
      <c r="AT4" s="21" t="s">
        <v>44</v>
      </c>
      <c r="AU4" s="21" t="s">
        <v>44</v>
      </c>
      <c r="AW4" s="23" t="s">
        <v>45</v>
      </c>
      <c r="AX4" s="23" t="s">
        <v>45</v>
      </c>
      <c r="AY4" s="23"/>
      <c r="AZ4" s="23"/>
      <c r="BA4" s="23"/>
      <c r="BB4" s="23"/>
      <c r="BC4" s="23"/>
      <c r="BD4" s="23" t="s">
        <v>45</v>
      </c>
      <c r="BE4" s="23"/>
    </row>
    <row r="5" spans="1:96" x14ac:dyDescent="0.25">
      <c r="B5" s="20"/>
      <c r="C5" s="20"/>
      <c r="D5" s="20"/>
      <c r="E5" s="20"/>
      <c r="F5" s="20"/>
      <c r="G5" s="23"/>
      <c r="H5" s="23"/>
      <c r="I5" s="23"/>
      <c r="J5" s="24"/>
      <c r="K5" s="20"/>
      <c r="L5" s="20"/>
      <c r="M5" s="20"/>
      <c r="N5" s="20"/>
      <c r="O5" s="23"/>
      <c r="P5" s="23"/>
      <c r="Q5" s="23"/>
      <c r="R5" s="27"/>
      <c r="S5" s="20"/>
      <c r="T5" s="26"/>
      <c r="U5" s="20"/>
      <c r="V5" s="20"/>
      <c r="W5" s="20"/>
      <c r="X5" s="20"/>
      <c r="Y5" s="20"/>
      <c r="Z5" s="24"/>
      <c r="AA5" s="20"/>
      <c r="AB5" s="20"/>
      <c r="AD5" s="24"/>
      <c r="AE5" s="20"/>
      <c r="AF5" s="20"/>
      <c r="AG5" s="20"/>
      <c r="AH5" s="24"/>
      <c r="AI5" s="26"/>
      <c r="AJ5" s="24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BF5" s="2">
        <v>1965</v>
      </c>
      <c r="BG5" s="2">
        <v>1966</v>
      </c>
      <c r="BH5" s="2">
        <v>1967</v>
      </c>
      <c r="BI5" s="2">
        <v>1968</v>
      </c>
      <c r="BJ5" s="2">
        <v>1969</v>
      </c>
      <c r="BK5" s="2">
        <v>1970</v>
      </c>
      <c r="BL5" s="2">
        <v>1971</v>
      </c>
      <c r="BM5" s="2">
        <v>1972</v>
      </c>
      <c r="BN5" s="2">
        <v>1973</v>
      </c>
      <c r="BO5" s="2">
        <v>1974</v>
      </c>
      <c r="BP5" s="2">
        <v>1975</v>
      </c>
      <c r="BQ5" s="2">
        <v>1976</v>
      </c>
      <c r="BR5" s="2">
        <v>1977</v>
      </c>
      <c r="BS5" s="2">
        <v>1978</v>
      </c>
      <c r="BT5" s="2">
        <v>1979</v>
      </c>
      <c r="BU5" s="2">
        <v>1980</v>
      </c>
      <c r="BV5" s="2">
        <v>1981</v>
      </c>
      <c r="BW5" s="2">
        <v>1982</v>
      </c>
      <c r="BX5" s="2">
        <v>1983</v>
      </c>
      <c r="BY5" s="2">
        <v>1984</v>
      </c>
      <c r="BZ5" s="2">
        <v>1985</v>
      </c>
      <c r="CA5" s="2">
        <v>1986</v>
      </c>
      <c r="CB5" s="2">
        <v>1987</v>
      </c>
      <c r="CC5" s="2">
        <v>1988</v>
      </c>
      <c r="CD5" s="2">
        <v>1989</v>
      </c>
      <c r="CE5" s="2">
        <v>1990</v>
      </c>
      <c r="CF5" s="2">
        <v>1991</v>
      </c>
      <c r="CG5" s="2">
        <v>1992</v>
      </c>
      <c r="CH5" s="2">
        <v>1993</v>
      </c>
      <c r="CI5" s="2">
        <v>1994</v>
      </c>
      <c r="CJ5" s="2">
        <v>1995</v>
      </c>
      <c r="CK5" s="2">
        <v>1996</v>
      </c>
      <c r="CL5" s="2">
        <v>1997</v>
      </c>
      <c r="CM5" s="2">
        <v>1998</v>
      </c>
      <c r="CN5" s="2">
        <v>1999</v>
      </c>
      <c r="CO5" s="2">
        <v>2000</v>
      </c>
      <c r="CP5" s="2">
        <v>2001</v>
      </c>
      <c r="CQ5" s="2">
        <v>2002</v>
      </c>
    </row>
    <row r="6" spans="1:96" ht="14.5" x14ac:dyDescent="0.35">
      <c r="A6" s="28">
        <v>1965</v>
      </c>
      <c r="B6" s="28">
        <v>654</v>
      </c>
      <c r="C6" s="28">
        <v>203</v>
      </c>
      <c r="D6" s="28">
        <v>110</v>
      </c>
      <c r="E6" s="28">
        <v>135</v>
      </c>
      <c r="F6" s="29">
        <v>93.498999999999995</v>
      </c>
      <c r="G6" s="30">
        <f t="shared" ref="G6:G43" si="0">SUM(B6:F6)</f>
        <v>1195.499</v>
      </c>
      <c r="H6" s="31">
        <f>G6/$R6</f>
        <v>0.74648750951452358</v>
      </c>
      <c r="I6" s="32">
        <f>G6/$U6</f>
        <v>2.2131812371465762E-2</v>
      </c>
      <c r="J6" s="33"/>
      <c r="O6" s="30">
        <v>406</v>
      </c>
      <c r="P6" s="31">
        <f>O6/$R6</f>
        <v>0.25351249048547642</v>
      </c>
      <c r="Q6" s="32">
        <f>O6/$U6</f>
        <v>7.5161215716743369E-3</v>
      </c>
      <c r="R6" s="34">
        <f>G6+O6</f>
        <v>1601.499</v>
      </c>
      <c r="S6" s="35">
        <f t="shared" ref="S6:S43" si="1">R6/U6</f>
        <v>2.9647933943140099E-2</v>
      </c>
      <c r="T6" s="36"/>
      <c r="U6" s="37">
        <f>'[6]Cons by Sector'!AN23/1000</f>
        <v>54017.220999999998</v>
      </c>
      <c r="Z6" s="38"/>
      <c r="AD6" s="38"/>
      <c r="AH6" s="38"/>
      <c r="AI6" s="36"/>
      <c r="AJ6" s="38"/>
      <c r="AO6" s="39">
        <v>287758</v>
      </c>
      <c r="AP6" s="40">
        <f t="shared" ref="AP6:AP43" si="2">(R6*1000)/AO6</f>
        <v>5.565436929642269</v>
      </c>
      <c r="AQ6" s="40">
        <f>(G6*1000)/$AO6</f>
        <v>4.1545291529688138</v>
      </c>
      <c r="AR6" s="40">
        <f>(O6*1000)/$AO6</f>
        <v>1.4109077766734548</v>
      </c>
      <c r="AS6" s="41">
        <f>(AP6/AP$28)*100</f>
        <v>92.70000299555565</v>
      </c>
      <c r="AT6" s="41">
        <f>(AQ6/AQ$28)*100</f>
        <v>120.77200662014955</v>
      </c>
      <c r="AU6" s="41">
        <f>(AR6/AR$28)*100</f>
        <v>55.03338956069873</v>
      </c>
      <c r="AV6" s="29"/>
      <c r="AW6" s="42">
        <v>1.601499</v>
      </c>
      <c r="AX6" s="43">
        <v>1.1954990000000001</v>
      </c>
      <c r="AY6" s="43">
        <f>B6/1000</f>
        <v>0.65400000000000003</v>
      </c>
      <c r="AZ6" s="43">
        <f>C6/1000</f>
        <v>0.20300000000000001</v>
      </c>
      <c r="BA6" s="43">
        <f>D6/1000</f>
        <v>0.11</v>
      </c>
      <c r="BB6" s="43">
        <f>E6/1000</f>
        <v>0.13500000000000001</v>
      </c>
      <c r="BC6" s="43">
        <f>F6/1000</f>
        <v>9.3498999999999999E-2</v>
      </c>
      <c r="BD6" s="43">
        <v>0.40600000000000003</v>
      </c>
      <c r="BE6" s="43" t="s">
        <v>46</v>
      </c>
      <c r="BF6" s="44">
        <v>1.1954990000000001</v>
      </c>
      <c r="BG6" s="44">
        <v>1.1835529999999999</v>
      </c>
      <c r="BH6" s="44">
        <v>1.1755529999999998</v>
      </c>
      <c r="BI6" s="44">
        <v>1.202134</v>
      </c>
      <c r="BJ6" s="44">
        <v>1.220715</v>
      </c>
      <c r="BK6" s="44">
        <v>1.2298230000000001</v>
      </c>
      <c r="BL6" s="44">
        <v>1.252931</v>
      </c>
      <c r="BM6" s="44">
        <v>1.214512</v>
      </c>
      <c r="BN6" s="44">
        <v>1.443147</v>
      </c>
      <c r="BO6" s="44">
        <v>1.1573089999999999</v>
      </c>
      <c r="BP6" s="44">
        <v>1.338687</v>
      </c>
      <c r="BQ6" s="44">
        <v>1.429173</v>
      </c>
      <c r="BR6" s="44">
        <v>1.433173</v>
      </c>
      <c r="BS6" s="44">
        <v>1.592713</v>
      </c>
      <c r="BT6" s="44">
        <v>1.4611320000000001</v>
      </c>
      <c r="BU6" s="44">
        <v>1.3099700000000001</v>
      </c>
      <c r="BV6" s="44">
        <v>1.2420239999999998</v>
      </c>
      <c r="BW6" s="44">
        <v>1.1845509999999999</v>
      </c>
      <c r="BX6" s="44">
        <v>1.1438079999999999</v>
      </c>
      <c r="BY6" s="44">
        <v>1.1366240000000001</v>
      </c>
      <c r="BZ6" s="44">
        <v>1.0517000000000001</v>
      </c>
      <c r="CA6" s="44">
        <v>0.94759199999999999</v>
      </c>
      <c r="CB6" s="44">
        <v>0.99560500000000007</v>
      </c>
      <c r="CC6" s="44">
        <v>1.0092939999999999</v>
      </c>
      <c r="CD6" s="44">
        <v>0.98209100000000005</v>
      </c>
      <c r="CE6" s="44">
        <v>0.95740200000000009</v>
      </c>
      <c r="CF6" s="44">
        <v>0.97587500000000005</v>
      </c>
      <c r="CG6" s="44">
        <v>1.0753060000000001</v>
      </c>
      <c r="CH6" s="44">
        <v>1.104973</v>
      </c>
      <c r="CI6" s="44">
        <v>1.157278</v>
      </c>
      <c r="CJ6" s="44">
        <v>1.209158</v>
      </c>
      <c r="CK6" s="44">
        <v>1.21377</v>
      </c>
      <c r="CL6" s="44">
        <v>1.1471589999999998</v>
      </c>
      <c r="CM6" s="44">
        <v>1.1604049999999999</v>
      </c>
      <c r="CN6" s="44">
        <v>1.1503840000000001</v>
      </c>
      <c r="CO6" s="44">
        <v>1.0915489999999999</v>
      </c>
      <c r="CP6" s="44">
        <v>1.120962</v>
      </c>
      <c r="CQ6" s="44">
        <v>1.111</v>
      </c>
      <c r="CR6" s="45">
        <f>MAX(BF6:CQ6)</f>
        <v>1.592713</v>
      </c>
    </row>
    <row r="7" spans="1:96" ht="14.5" x14ac:dyDescent="0.35">
      <c r="A7" s="28">
        <f t="shared" ref="A7:A45" si="3">+A6+1</f>
        <v>1966</v>
      </c>
      <c r="B7" s="28">
        <v>604</v>
      </c>
      <c r="C7" s="28">
        <v>230</v>
      </c>
      <c r="D7" s="28">
        <v>111</v>
      </c>
      <c r="E7" s="28">
        <v>140</v>
      </c>
      <c r="F7" s="29">
        <v>98.552999999999997</v>
      </c>
      <c r="G7" s="30">
        <f t="shared" si="0"/>
        <v>1183.5529999999999</v>
      </c>
      <c r="H7" s="31">
        <f t="shared" ref="H7:H43" si="4">G7/$R7</f>
        <v>0.71968066702623745</v>
      </c>
      <c r="I7" s="32">
        <f t="shared" ref="I7:I43" si="5">G7/$U7</f>
        <v>2.0758063146690601E-2</v>
      </c>
      <c r="J7" s="33"/>
      <c r="O7" s="30">
        <v>461</v>
      </c>
      <c r="P7" s="31">
        <f t="shared" ref="P7:P43" si="6">O7/$R7</f>
        <v>0.28031933297376249</v>
      </c>
      <c r="Q7" s="32">
        <f t="shared" ref="Q7:Q43" si="7">O7/$U7</f>
        <v>8.0853726961313665E-3</v>
      </c>
      <c r="R7" s="34">
        <f t="shared" ref="R7:R43" si="8">G7+O7</f>
        <v>1644.5529999999999</v>
      </c>
      <c r="S7" s="35">
        <f t="shared" si="1"/>
        <v>2.8843435842821969E-2</v>
      </c>
      <c r="T7" s="36"/>
      <c r="U7" s="37">
        <f>'[6]Cons by Sector'!AN24/1000</f>
        <v>57016.542999999998</v>
      </c>
      <c r="Z7" s="38"/>
      <c r="AD7" s="38"/>
      <c r="AH7" s="38"/>
      <c r="AI7" s="36"/>
      <c r="AJ7" s="38"/>
      <c r="AO7" s="39">
        <v>283511</v>
      </c>
      <c r="AP7" s="40">
        <f t="shared" si="2"/>
        <v>5.8006673462405338</v>
      </c>
      <c r="AQ7" s="40">
        <f t="shared" ref="AQ7:AQ43" si="9">(G7*1000)/$AO7</f>
        <v>4.1746281449397022</v>
      </c>
      <c r="AR7" s="40">
        <f t="shared" ref="AR7:AR43" si="10">(O7*1000)/$AO7</f>
        <v>1.6260392013008313</v>
      </c>
      <c r="AS7" s="41">
        <f t="shared" ref="AS7:AU43" si="11">(AP7/AP$28)*100</f>
        <v>96.618088960588153</v>
      </c>
      <c r="AT7" s="41">
        <f t="shared" si="11"/>
        <v>121.35628356273207</v>
      </c>
      <c r="AU7" s="41">
        <f t="shared" si="11"/>
        <v>63.424732846211484</v>
      </c>
      <c r="AV7" s="29"/>
      <c r="AW7" s="42">
        <v>1.6445529999999999</v>
      </c>
      <c r="AX7" s="43">
        <v>1.1835529999999999</v>
      </c>
      <c r="AY7" s="43">
        <f t="shared" ref="AY7:BC43" si="12">B7/1000</f>
        <v>0.60399999999999998</v>
      </c>
      <c r="AZ7" s="43">
        <f t="shared" si="12"/>
        <v>0.23</v>
      </c>
      <c r="BA7" s="43">
        <f t="shared" si="12"/>
        <v>0.111</v>
      </c>
      <c r="BB7" s="43">
        <f t="shared" si="12"/>
        <v>0.14000000000000001</v>
      </c>
      <c r="BC7" s="43">
        <f t="shared" si="12"/>
        <v>9.8553000000000002E-2</v>
      </c>
      <c r="BD7" s="43">
        <v>0.46100000000000002</v>
      </c>
      <c r="BE7" s="43" t="s">
        <v>47</v>
      </c>
      <c r="BF7" s="44">
        <v>0.40600000000000003</v>
      </c>
      <c r="BG7" s="44">
        <v>0.46100000000000002</v>
      </c>
      <c r="BH7" s="44">
        <v>0.51900000000000002</v>
      </c>
      <c r="BI7" s="44">
        <v>0.57299999999999995</v>
      </c>
      <c r="BJ7" s="44">
        <v>0.58899999999999997</v>
      </c>
      <c r="BK7" s="44">
        <v>0.623</v>
      </c>
      <c r="BL7" s="44">
        <v>0.67500000000000004</v>
      </c>
      <c r="BM7" s="44">
        <v>0.67200000000000004</v>
      </c>
      <c r="BN7" s="44">
        <v>0.70199999999999996</v>
      </c>
      <c r="BO7" s="44">
        <v>0.76500000000000001</v>
      </c>
      <c r="BP7" s="44">
        <v>0.71799999999999997</v>
      </c>
      <c r="BQ7" s="44">
        <v>0.85099999999999987</v>
      </c>
      <c r="BR7" s="44">
        <v>0.88600000000000012</v>
      </c>
      <c r="BS7" s="44">
        <v>0.83299999999999996</v>
      </c>
      <c r="BT7" s="44">
        <v>0.89900000000000002</v>
      </c>
      <c r="BU7" s="44">
        <v>0.94299999999999984</v>
      </c>
      <c r="BV7" s="44">
        <v>0.98</v>
      </c>
      <c r="BW7" s="44">
        <v>0.90500000000000003</v>
      </c>
      <c r="BX7" s="44">
        <v>0.72699999999999998</v>
      </c>
      <c r="BY7" s="44">
        <v>0.872</v>
      </c>
      <c r="BZ7" s="44">
        <v>0.89100000000000001</v>
      </c>
      <c r="CA7" s="44">
        <v>0.81299999999999994</v>
      </c>
      <c r="CB7" s="44">
        <v>0.7420000000000001</v>
      </c>
      <c r="CC7" s="44">
        <v>0.75996800000000009</v>
      </c>
      <c r="CD7" s="44">
        <v>0.74554999999999993</v>
      </c>
      <c r="CE7" s="44">
        <v>0.759544</v>
      </c>
      <c r="CF7" s="44">
        <v>0.74422099999999991</v>
      </c>
      <c r="CG7" s="44">
        <v>0.73229299999999997</v>
      </c>
      <c r="CH7" s="44">
        <v>0.70811999999999997</v>
      </c>
      <c r="CI7" s="44">
        <v>0.75313399999999997</v>
      </c>
      <c r="CJ7" s="44">
        <v>0.68884500000000004</v>
      </c>
      <c r="CK7" s="44">
        <v>0.69682699999999997</v>
      </c>
      <c r="CL7" s="44">
        <v>0.69403200000000009</v>
      </c>
      <c r="CM7" s="44">
        <v>0.66020000000000001</v>
      </c>
      <c r="CN7" s="44">
        <v>0.64206400000000008</v>
      </c>
      <c r="CO7" s="44">
        <v>0.61561900000000003</v>
      </c>
      <c r="CP7" s="44">
        <v>0.58493700000000004</v>
      </c>
      <c r="CQ7" s="44">
        <v>0.60619100000000004</v>
      </c>
      <c r="CR7" s="45">
        <f>MAX(BF7:CQ7)</f>
        <v>0.98</v>
      </c>
    </row>
    <row r="8" spans="1:96" ht="14.5" x14ac:dyDescent="0.35">
      <c r="A8" s="28">
        <f t="shared" si="3"/>
        <v>1967</v>
      </c>
      <c r="B8" s="28">
        <v>570</v>
      </c>
      <c r="C8" s="28">
        <v>252</v>
      </c>
      <c r="D8" s="28">
        <v>112</v>
      </c>
      <c r="E8" s="28">
        <v>143</v>
      </c>
      <c r="F8" s="29">
        <v>98.552999999999997</v>
      </c>
      <c r="G8" s="30">
        <f t="shared" si="0"/>
        <v>1175.5529999999999</v>
      </c>
      <c r="H8" s="31">
        <f t="shared" si="4"/>
        <v>0.69372453974587989</v>
      </c>
      <c r="I8" s="32">
        <f t="shared" si="5"/>
        <v>1.9955707964682889E-2</v>
      </c>
      <c r="J8" s="33"/>
      <c r="O8" s="30">
        <v>519</v>
      </c>
      <c r="P8" s="31">
        <f t="shared" si="6"/>
        <v>0.30627546025412011</v>
      </c>
      <c r="Q8" s="32">
        <f t="shared" si="7"/>
        <v>8.8103321872092712E-3</v>
      </c>
      <c r="R8" s="34">
        <f t="shared" si="8"/>
        <v>1694.5529999999999</v>
      </c>
      <c r="S8" s="35">
        <f t="shared" si="1"/>
        <v>2.8766040151892162E-2</v>
      </c>
      <c r="T8" s="36"/>
      <c r="U8" s="37">
        <f>'[6]Cons by Sector'!AN25/1000</f>
        <v>58908.108</v>
      </c>
      <c r="Z8" s="38"/>
      <c r="AD8" s="38"/>
      <c r="AH8" s="38"/>
      <c r="AI8" s="36"/>
      <c r="AJ8" s="38"/>
      <c r="AO8" s="39">
        <v>295447</v>
      </c>
      <c r="AP8" s="40">
        <f t="shared" si="2"/>
        <v>5.7355566311385795</v>
      </c>
      <c r="AQ8" s="40">
        <f t="shared" si="9"/>
        <v>3.9788963841230407</v>
      </c>
      <c r="AR8" s="40">
        <f t="shared" si="10"/>
        <v>1.7566602470155392</v>
      </c>
      <c r="AS8" s="41">
        <f t="shared" si="11"/>
        <v>95.53358049138842</v>
      </c>
      <c r="AT8" s="41">
        <f t="shared" si="11"/>
        <v>115.66636861864481</v>
      </c>
      <c r="AU8" s="41">
        <f t="shared" si="11"/>
        <v>68.5196929934948</v>
      </c>
      <c r="AV8" s="29"/>
      <c r="AW8" s="42">
        <v>1.694553</v>
      </c>
      <c r="AX8" s="43">
        <v>1.1755529999999998</v>
      </c>
      <c r="AY8" s="43">
        <f t="shared" si="12"/>
        <v>0.56999999999999995</v>
      </c>
      <c r="AZ8" s="43">
        <f t="shared" si="12"/>
        <v>0.252</v>
      </c>
      <c r="BA8" s="43">
        <f t="shared" si="12"/>
        <v>0.112</v>
      </c>
      <c r="BB8" s="43">
        <f t="shared" si="12"/>
        <v>0.14299999999999999</v>
      </c>
      <c r="BC8" s="43">
        <f t="shared" si="12"/>
        <v>9.8553000000000002E-2</v>
      </c>
      <c r="BD8" s="43">
        <v>0.51900000000000002</v>
      </c>
      <c r="BE8" s="43" t="s">
        <v>25</v>
      </c>
      <c r="BF8" s="45">
        <v>0.65400000000000003</v>
      </c>
      <c r="BG8" s="45">
        <v>0.60399999999999998</v>
      </c>
      <c r="BH8" s="45">
        <v>0.56999999999999995</v>
      </c>
      <c r="BI8" s="45">
        <v>0.57199999999999995</v>
      </c>
      <c r="BJ8" s="45">
        <v>0.55000000000000004</v>
      </c>
      <c r="BK8" s="45">
        <v>0.54100000000000004</v>
      </c>
      <c r="BL8" s="45">
        <v>0.52300000000000002</v>
      </c>
      <c r="BM8" s="45">
        <v>0.47599999999999998</v>
      </c>
      <c r="BN8" s="45">
        <v>0.59</v>
      </c>
      <c r="BO8" s="45">
        <v>0.44700000000000001</v>
      </c>
      <c r="BP8" s="45">
        <v>0.55500000000000005</v>
      </c>
      <c r="BQ8" s="45">
        <v>0.48199999999999998</v>
      </c>
      <c r="BR8" s="45">
        <v>0.47899999999999998</v>
      </c>
      <c r="BS8" s="45">
        <v>0.432</v>
      </c>
      <c r="BT8" s="45">
        <v>0.43099999999999999</v>
      </c>
      <c r="BU8" s="45">
        <v>0.371</v>
      </c>
      <c r="BV8" s="45">
        <v>0.35399999999999998</v>
      </c>
      <c r="BW8" s="45">
        <v>0.28799999999999998</v>
      </c>
      <c r="BX8" s="45">
        <v>0.27700000000000002</v>
      </c>
      <c r="BY8" s="45">
        <v>0.25600000000000001</v>
      </c>
      <c r="BZ8" s="45">
        <v>0.23200000000000001</v>
      </c>
      <c r="CA8" s="45">
        <v>0.19900000000000001</v>
      </c>
      <c r="CB8" s="45">
        <v>0.186</v>
      </c>
      <c r="CC8" s="45">
        <v>0.19</v>
      </c>
      <c r="CD8" s="45">
        <v>0.17199999999999999</v>
      </c>
      <c r="CE8" s="45">
        <v>0.17799999999999999</v>
      </c>
      <c r="CF8" s="45">
        <v>0.159</v>
      </c>
      <c r="CG8" s="45">
        <v>0.183</v>
      </c>
      <c r="CH8" s="45">
        <v>0.18725</v>
      </c>
      <c r="CI8" s="45">
        <v>0.19612499999999999</v>
      </c>
      <c r="CJ8" s="45">
        <v>0.17824999999999999</v>
      </c>
      <c r="CK8" s="45">
        <v>0.17774999999999999</v>
      </c>
      <c r="CL8" s="45">
        <v>0.1875</v>
      </c>
      <c r="CM8" s="45">
        <v>0.16284000000000001</v>
      </c>
      <c r="CN8" s="45">
        <v>0.16375000000000001</v>
      </c>
      <c r="CO8" s="45">
        <v>0.15625</v>
      </c>
      <c r="CP8" s="45">
        <v>0.14374999999999999</v>
      </c>
      <c r="CQ8" s="45">
        <v>0.14599999999999999</v>
      </c>
    </row>
    <row r="9" spans="1:96" ht="14.5" x14ac:dyDescent="0.35">
      <c r="A9" s="28">
        <f t="shared" si="3"/>
        <v>1968</v>
      </c>
      <c r="B9" s="28">
        <v>572</v>
      </c>
      <c r="C9" s="28">
        <v>265</v>
      </c>
      <c r="D9" s="28">
        <v>113</v>
      </c>
      <c r="E9" s="28">
        <v>146</v>
      </c>
      <c r="F9" s="29">
        <v>106.134</v>
      </c>
      <c r="G9" s="30">
        <f t="shared" si="0"/>
        <v>1202.134</v>
      </c>
      <c r="H9" s="31">
        <f t="shared" si="4"/>
        <v>0.67720746715459224</v>
      </c>
      <c r="I9" s="32">
        <f t="shared" si="5"/>
        <v>1.9258983157974096E-2</v>
      </c>
      <c r="J9" s="33"/>
      <c r="O9" s="30">
        <v>573</v>
      </c>
      <c r="P9" s="31">
        <f t="shared" si="6"/>
        <v>0.32279253284540771</v>
      </c>
      <c r="Q9" s="32">
        <f t="shared" si="7"/>
        <v>9.1798396431006513E-3</v>
      </c>
      <c r="R9" s="34">
        <f t="shared" si="8"/>
        <v>1775.134</v>
      </c>
      <c r="S9" s="35">
        <f t="shared" si="1"/>
        <v>2.8438822801074747E-2</v>
      </c>
      <c r="T9" s="36"/>
      <c r="U9" s="37">
        <f>'[6]Cons by Sector'!AN26/1000</f>
        <v>62419.391000000003</v>
      </c>
      <c r="Z9" s="38"/>
      <c r="AD9" s="38"/>
      <c r="AH9" s="38"/>
      <c r="AI9" s="36"/>
      <c r="AJ9" s="38"/>
      <c r="AO9" s="39">
        <v>289668</v>
      </c>
      <c r="AP9" s="40">
        <f t="shared" si="2"/>
        <v>6.1281674192523852</v>
      </c>
      <c r="AQ9" s="40">
        <f t="shared" si="9"/>
        <v>4.150040736291202</v>
      </c>
      <c r="AR9" s="40">
        <f t="shared" si="10"/>
        <v>1.9781266829611832</v>
      </c>
      <c r="AS9" s="41">
        <f t="shared" si="11"/>
        <v>102.07305289837817</v>
      </c>
      <c r="AT9" s="41">
        <f t="shared" si="11"/>
        <v>120.64152851571379</v>
      </c>
      <c r="AU9" s="41">
        <f t="shared" si="11"/>
        <v>77.158137578974589</v>
      </c>
      <c r="AV9" s="29"/>
      <c r="AW9" s="42">
        <v>1.775134</v>
      </c>
      <c r="AX9" s="43">
        <v>1.202134</v>
      </c>
      <c r="AY9" s="43">
        <f t="shared" si="12"/>
        <v>0.57199999999999995</v>
      </c>
      <c r="AZ9" s="43">
        <f t="shared" si="12"/>
        <v>0.26500000000000001</v>
      </c>
      <c r="BA9" s="43">
        <f t="shared" si="12"/>
        <v>0.113</v>
      </c>
      <c r="BB9" s="43">
        <f t="shared" si="12"/>
        <v>0.14599999999999999</v>
      </c>
      <c r="BC9" s="43">
        <f t="shared" si="12"/>
        <v>0.10613400000000001</v>
      </c>
      <c r="BD9" s="43">
        <v>0.57299999999999995</v>
      </c>
      <c r="BE9" s="43" t="s">
        <v>13</v>
      </c>
      <c r="BF9" s="45">
        <v>0.20300000000000001</v>
      </c>
      <c r="BG9" s="45">
        <v>0.23</v>
      </c>
      <c r="BH9" s="45">
        <v>0.252</v>
      </c>
      <c r="BI9" s="45">
        <v>0.26500000000000001</v>
      </c>
      <c r="BJ9" s="45">
        <v>0.29299999999999998</v>
      </c>
      <c r="BK9" s="45">
        <v>0.29799999999999999</v>
      </c>
      <c r="BL9" s="45">
        <v>0.32800000000000001</v>
      </c>
      <c r="BM9" s="45">
        <v>0.32500000000000001</v>
      </c>
      <c r="BN9" s="45">
        <v>0.41399999999999998</v>
      </c>
      <c r="BO9" s="45">
        <v>0.34499999999999997</v>
      </c>
      <c r="BP9" s="45">
        <v>0.35399999999999998</v>
      </c>
      <c r="BQ9" s="45">
        <v>0.41799999999999998</v>
      </c>
      <c r="BR9" s="45">
        <v>0.434</v>
      </c>
      <c r="BS9" s="45">
        <v>0.57499999999999996</v>
      </c>
      <c r="BT9" s="45">
        <v>0.498</v>
      </c>
      <c r="BU9" s="45">
        <v>0.46800000000000003</v>
      </c>
      <c r="BV9" s="45">
        <v>0.42899999999999999</v>
      </c>
      <c r="BW9" s="45">
        <v>0.41599999999999998</v>
      </c>
      <c r="BX9" s="45">
        <v>0.45200000000000001</v>
      </c>
      <c r="BY9" s="45">
        <v>0.435</v>
      </c>
      <c r="BZ9" s="45">
        <v>0.42599999999999999</v>
      </c>
      <c r="CA9" s="45">
        <v>0.379</v>
      </c>
      <c r="CB9" s="45">
        <v>0.42499999999999999</v>
      </c>
      <c r="CC9" s="45">
        <v>0.40400000000000003</v>
      </c>
      <c r="CD9" s="45">
        <v>0.38600000000000001</v>
      </c>
      <c r="CE9" s="45">
        <v>0.35499999999999998</v>
      </c>
      <c r="CF9" s="45">
        <v>0.372</v>
      </c>
      <c r="CG9" s="45">
        <v>0.43618000000000001</v>
      </c>
      <c r="CH9" s="45">
        <v>0.455735</v>
      </c>
      <c r="CI9" s="45">
        <v>0.48208600000000001</v>
      </c>
      <c r="CJ9" s="45">
        <v>0.50483199999999995</v>
      </c>
      <c r="CK9" s="45">
        <v>0.48832700000000001</v>
      </c>
      <c r="CL9" s="45">
        <v>0.49928400000000001</v>
      </c>
      <c r="CM9" s="45">
        <v>0.50739999999999996</v>
      </c>
      <c r="CN9" s="45">
        <v>0.52979600000000004</v>
      </c>
      <c r="CO9" s="45">
        <v>0.46877199999999997</v>
      </c>
      <c r="CP9" s="45">
        <v>0.48402800000000001</v>
      </c>
      <c r="CQ9" s="45">
        <v>0.46899999999999997</v>
      </c>
    </row>
    <row r="10" spans="1:96" ht="14.5" x14ac:dyDescent="0.35">
      <c r="A10" s="28">
        <f t="shared" si="3"/>
        <v>1969</v>
      </c>
      <c r="B10" s="28">
        <v>550</v>
      </c>
      <c r="C10" s="28">
        <v>293</v>
      </c>
      <c r="D10" s="28">
        <v>114</v>
      </c>
      <c r="E10" s="28">
        <v>150</v>
      </c>
      <c r="F10" s="29">
        <v>113.715</v>
      </c>
      <c r="G10" s="30">
        <f t="shared" si="0"/>
        <v>1220.7149999999999</v>
      </c>
      <c r="H10" s="31">
        <f t="shared" si="4"/>
        <v>0.67453438801137189</v>
      </c>
      <c r="I10" s="32">
        <f t="shared" si="5"/>
        <v>1.8602539597191312E-2</v>
      </c>
      <c r="J10" s="33"/>
      <c r="O10" s="30">
        <v>589</v>
      </c>
      <c r="P10" s="31">
        <f t="shared" si="6"/>
        <v>0.32546561198862806</v>
      </c>
      <c r="Q10" s="32">
        <f t="shared" si="7"/>
        <v>8.9758017413939239E-3</v>
      </c>
      <c r="R10" s="34">
        <f t="shared" si="8"/>
        <v>1809.7149999999999</v>
      </c>
      <c r="S10" s="35">
        <f t="shared" si="1"/>
        <v>2.7578341338585239E-2</v>
      </c>
      <c r="T10" s="36"/>
      <c r="U10" s="37">
        <f>'[6]Cons by Sector'!AN27/1000</f>
        <v>65620.879000000001</v>
      </c>
      <c r="Z10" s="38"/>
      <c r="AD10" s="38"/>
      <c r="AH10" s="38"/>
      <c r="AI10" s="36"/>
      <c r="AJ10" s="38"/>
      <c r="AO10" s="39">
        <v>280586</v>
      </c>
      <c r="AP10" s="40">
        <f t="shared" si="2"/>
        <v>6.4497694111609274</v>
      </c>
      <c r="AQ10" s="40">
        <f t="shared" si="9"/>
        <v>4.3505912625719034</v>
      </c>
      <c r="AR10" s="40">
        <f t="shared" si="10"/>
        <v>2.0991781485890244</v>
      </c>
      <c r="AS10" s="41">
        <f t="shared" si="11"/>
        <v>107.42977618716669</v>
      </c>
      <c r="AT10" s="41">
        <f t="shared" si="11"/>
        <v>126.47152479106526</v>
      </c>
      <c r="AU10" s="41">
        <f t="shared" si="11"/>
        <v>81.879829935435652</v>
      </c>
      <c r="AV10" s="29"/>
      <c r="AW10" s="42">
        <v>1.809715</v>
      </c>
      <c r="AX10" s="43">
        <v>1.220715</v>
      </c>
      <c r="AY10" s="43">
        <f t="shared" si="12"/>
        <v>0.55000000000000004</v>
      </c>
      <c r="AZ10" s="43">
        <f t="shared" si="12"/>
        <v>0.29299999999999998</v>
      </c>
      <c r="BA10" s="43">
        <f t="shared" si="12"/>
        <v>0.114</v>
      </c>
      <c r="BB10" s="43">
        <f t="shared" si="12"/>
        <v>0.15</v>
      </c>
      <c r="BC10" s="43">
        <f t="shared" si="12"/>
        <v>0.113715</v>
      </c>
      <c r="BD10" s="43">
        <v>0.58899999999999997</v>
      </c>
      <c r="BE10" s="43" t="s">
        <v>14</v>
      </c>
      <c r="BF10" s="45">
        <v>0.11</v>
      </c>
      <c r="BG10" s="45">
        <v>0.111</v>
      </c>
      <c r="BH10" s="45">
        <v>0.112</v>
      </c>
      <c r="BI10" s="45">
        <v>0.113</v>
      </c>
      <c r="BJ10" s="45">
        <v>0.114</v>
      </c>
      <c r="BK10" s="45">
        <v>0.114</v>
      </c>
      <c r="BL10" s="45">
        <v>0.111</v>
      </c>
      <c r="BM10" s="45">
        <v>0.123</v>
      </c>
      <c r="BN10" s="45">
        <v>0.126</v>
      </c>
      <c r="BO10" s="45">
        <v>8.6999999999999994E-2</v>
      </c>
      <c r="BP10" s="45">
        <v>9.0999999999999998E-2</v>
      </c>
      <c r="BQ10" s="45">
        <v>0.111</v>
      </c>
      <c r="BR10" s="45">
        <v>0.10199999999999999</v>
      </c>
      <c r="BS10" s="45">
        <v>0.112</v>
      </c>
      <c r="BT10" s="45">
        <v>0.114</v>
      </c>
      <c r="BU10" s="45">
        <v>0.1</v>
      </c>
      <c r="BV10" s="45">
        <v>9.4E-2</v>
      </c>
      <c r="BW10" s="45">
        <v>9.8000000000000004E-2</v>
      </c>
      <c r="BX10" s="45">
        <v>7.9000000000000001E-2</v>
      </c>
      <c r="BY10" s="45">
        <v>8.5999999999999993E-2</v>
      </c>
      <c r="BZ10" s="45">
        <v>8.6999999999999994E-2</v>
      </c>
      <c r="CA10" s="45">
        <v>6.5000000000000002E-2</v>
      </c>
      <c r="CB10" s="45">
        <v>5.8000000000000003E-2</v>
      </c>
      <c r="CC10" s="45">
        <v>5.8999999999999997E-2</v>
      </c>
      <c r="CD10" s="45">
        <v>0.06</v>
      </c>
      <c r="CE10" s="45">
        <v>5.8000000000000003E-2</v>
      </c>
      <c r="CF10" s="45">
        <v>5.3999999999999999E-2</v>
      </c>
      <c r="CG10" s="45">
        <v>7.8243999999999994E-2</v>
      </c>
      <c r="CH10" s="45">
        <v>6.9388000000000005E-2</v>
      </c>
      <c r="CI10" s="45">
        <v>7.7330999999999997E-2</v>
      </c>
      <c r="CJ10" s="45">
        <v>7.0027000000000006E-2</v>
      </c>
      <c r="CK10" s="45">
        <v>7.1671000000000012E-2</v>
      </c>
      <c r="CL10" s="45">
        <v>9.1299999999999992E-2</v>
      </c>
      <c r="CM10" s="45">
        <v>7.9060000000000005E-2</v>
      </c>
      <c r="CN10" s="45">
        <v>9.0386999999999995E-2</v>
      </c>
      <c r="CO10" s="45">
        <v>7.8153E-2</v>
      </c>
      <c r="CP10" s="45">
        <v>6.5736000000000003E-2</v>
      </c>
      <c r="CQ10" s="45">
        <v>7.8E-2</v>
      </c>
    </row>
    <row r="11" spans="1:96" ht="14.5" x14ac:dyDescent="0.35">
      <c r="A11" s="28">
        <f t="shared" si="3"/>
        <v>1970</v>
      </c>
      <c r="B11" s="28">
        <v>541</v>
      </c>
      <c r="C11" s="28">
        <v>298</v>
      </c>
      <c r="D11" s="28">
        <v>114</v>
      </c>
      <c r="E11" s="28">
        <v>153</v>
      </c>
      <c r="F11" s="29">
        <v>123.82299999999999</v>
      </c>
      <c r="G11" s="30">
        <f t="shared" si="0"/>
        <v>1229.8230000000001</v>
      </c>
      <c r="H11" s="31">
        <f t="shared" si="4"/>
        <v>0.66375633290389857</v>
      </c>
      <c r="I11" s="32">
        <f t="shared" si="5"/>
        <v>1.8127175306950884E-2</v>
      </c>
      <c r="J11" s="33"/>
      <c r="O11" s="30">
        <v>623</v>
      </c>
      <c r="P11" s="31">
        <f t="shared" si="6"/>
        <v>0.33624366709610143</v>
      </c>
      <c r="Q11" s="32">
        <f t="shared" si="7"/>
        <v>9.1828094093462237E-3</v>
      </c>
      <c r="R11" s="34">
        <f t="shared" si="8"/>
        <v>1852.8230000000001</v>
      </c>
      <c r="S11" s="35">
        <f t="shared" si="1"/>
        <v>2.7309984716297107E-2</v>
      </c>
      <c r="T11" s="36"/>
      <c r="U11" s="37">
        <f>'[6]Cons by Sector'!AN28/1000</f>
        <v>67844.160999999993</v>
      </c>
      <c r="Z11" s="38"/>
      <c r="AD11" s="38"/>
      <c r="AH11" s="38"/>
      <c r="AI11" s="36"/>
      <c r="AJ11" s="38"/>
      <c r="AO11" s="39">
        <v>283096</v>
      </c>
      <c r="AP11" s="40">
        <f t="shared" si="2"/>
        <v>6.5448575748156106</v>
      </c>
      <c r="AQ11" s="40">
        <f t="shared" si="9"/>
        <v>4.3441906632379119</v>
      </c>
      <c r="AR11" s="40">
        <f t="shared" si="10"/>
        <v>2.2006669115776982</v>
      </c>
      <c r="AS11" s="41">
        <f t="shared" si="11"/>
        <v>109.0136002726905</v>
      </c>
      <c r="AT11" s="41">
        <f t="shared" si="11"/>
        <v>126.28545960854385</v>
      </c>
      <c r="AU11" s="41">
        <f t="shared" si="11"/>
        <v>85.838466156690103</v>
      </c>
      <c r="AV11" s="29"/>
      <c r="AW11" s="42">
        <v>1.8528230000000001</v>
      </c>
      <c r="AX11" s="43">
        <v>1.2298230000000001</v>
      </c>
      <c r="AY11" s="43">
        <f t="shared" si="12"/>
        <v>0.54100000000000004</v>
      </c>
      <c r="AZ11" s="43">
        <f t="shared" si="12"/>
        <v>0.29799999999999999</v>
      </c>
      <c r="BA11" s="43">
        <f t="shared" si="12"/>
        <v>0.114</v>
      </c>
      <c r="BB11" s="43">
        <f t="shared" si="12"/>
        <v>0.153</v>
      </c>
      <c r="BC11" s="43">
        <f t="shared" si="12"/>
        <v>0.12382299999999999</v>
      </c>
      <c r="BD11" s="43">
        <v>0.623</v>
      </c>
      <c r="BE11" s="43" t="s">
        <v>15</v>
      </c>
      <c r="BF11" s="45">
        <v>0.13500000000000001</v>
      </c>
      <c r="BG11" s="45">
        <v>0.14000000000000001</v>
      </c>
      <c r="BH11" s="45">
        <v>0.14299999999999999</v>
      </c>
      <c r="BI11" s="45">
        <v>0.14599999999999999</v>
      </c>
      <c r="BJ11" s="45">
        <v>0.15</v>
      </c>
      <c r="BK11" s="45">
        <v>0.153</v>
      </c>
      <c r="BL11" s="45">
        <v>0.157</v>
      </c>
      <c r="BM11" s="45">
        <v>0.14899999999999999</v>
      </c>
      <c r="BN11" s="45">
        <v>0.159</v>
      </c>
      <c r="BO11" s="45">
        <v>0.109</v>
      </c>
      <c r="BP11" s="45">
        <v>0.13400000000000001</v>
      </c>
      <c r="BQ11" s="45">
        <v>0.16800000000000001</v>
      </c>
      <c r="BR11" s="45">
        <v>0.11799999999999999</v>
      </c>
      <c r="BS11" s="45">
        <v>0.17299999999999999</v>
      </c>
      <c r="BT11" s="45">
        <v>0.125</v>
      </c>
      <c r="BU11" s="45">
        <v>9.2999999999999999E-2</v>
      </c>
      <c r="BV11" s="45">
        <v>8.2000000000000003E-2</v>
      </c>
      <c r="BW11" s="45">
        <v>9.7000000000000003E-2</v>
      </c>
      <c r="BX11" s="45">
        <v>7.2999999999999995E-2</v>
      </c>
      <c r="BY11" s="45">
        <v>7.5999999999999998E-2</v>
      </c>
      <c r="BZ11" s="45">
        <v>5.3999999999999999E-2</v>
      </c>
      <c r="CA11" s="45">
        <v>6.2E-2</v>
      </c>
      <c r="CB11" s="45">
        <v>3.5999999999999997E-2</v>
      </c>
      <c r="CC11" s="45">
        <v>4.8000000000000001E-2</v>
      </c>
      <c r="CD11" s="45">
        <v>2.8000000000000001E-2</v>
      </c>
      <c r="CE11" s="45">
        <v>4.8000000000000001E-2</v>
      </c>
      <c r="CF11" s="45">
        <v>7.4999999999999997E-2</v>
      </c>
      <c r="CG11" s="45">
        <v>4.7677999999999998E-2</v>
      </c>
      <c r="CH11" s="45">
        <v>5.8942000000000001E-2</v>
      </c>
      <c r="CI11" s="45">
        <v>6.8078E-2</v>
      </c>
      <c r="CJ11" s="45">
        <v>8.4501000000000007E-2</v>
      </c>
      <c r="CK11" s="45">
        <v>7.4574000000000001E-2</v>
      </c>
      <c r="CL11" s="45">
        <v>6.5331999999999987E-2</v>
      </c>
      <c r="CM11" s="45">
        <v>0.08</v>
      </c>
      <c r="CN11" s="45">
        <v>8.6565000000000003E-2</v>
      </c>
      <c r="CO11" s="45">
        <v>7.5845999999999997E-2</v>
      </c>
      <c r="CP11" s="45">
        <v>5.7561999999999995E-2</v>
      </c>
      <c r="CQ11" s="45">
        <v>6.2E-2</v>
      </c>
    </row>
    <row r="12" spans="1:96" ht="14.5" x14ac:dyDescent="0.35">
      <c r="A12" s="28">
        <f t="shared" si="3"/>
        <v>1971</v>
      </c>
      <c r="B12" s="28">
        <v>523</v>
      </c>
      <c r="C12" s="28">
        <v>328</v>
      </c>
      <c r="D12" s="28">
        <v>111</v>
      </c>
      <c r="E12" s="28">
        <v>157</v>
      </c>
      <c r="F12" s="29">
        <v>133.93100000000001</v>
      </c>
      <c r="G12" s="30">
        <f t="shared" si="0"/>
        <v>1252.931</v>
      </c>
      <c r="H12" s="31">
        <f t="shared" si="4"/>
        <v>0.64988373546563649</v>
      </c>
      <c r="I12" s="32">
        <f t="shared" si="5"/>
        <v>1.8082692072001538E-2</v>
      </c>
      <c r="J12" s="33"/>
      <c r="O12" s="30">
        <v>675</v>
      </c>
      <c r="P12" s="31">
        <f t="shared" si="6"/>
        <v>0.35011626453436351</v>
      </c>
      <c r="Q12" s="32">
        <f t="shared" si="7"/>
        <v>9.7418111201662636E-3</v>
      </c>
      <c r="R12" s="34">
        <f t="shared" si="8"/>
        <v>1927.931</v>
      </c>
      <c r="S12" s="35">
        <f t="shared" si="1"/>
        <v>2.7824503192167799E-2</v>
      </c>
      <c r="T12" s="36"/>
      <c r="U12" s="37">
        <f>'[6]Cons by Sector'!AN29/1000</f>
        <v>69288.964000000007</v>
      </c>
      <c r="Z12" s="38"/>
      <c r="AD12" s="38"/>
      <c r="AH12" s="38"/>
      <c r="AI12" s="36"/>
      <c r="AJ12" s="38"/>
      <c r="AO12" s="39">
        <v>295056</v>
      </c>
      <c r="AP12" s="40">
        <f t="shared" si="2"/>
        <v>6.5341189469117724</v>
      </c>
      <c r="AQ12" s="40">
        <f t="shared" si="9"/>
        <v>4.2464176291958138</v>
      </c>
      <c r="AR12" s="40">
        <f t="shared" si="10"/>
        <v>2.2877013177159591</v>
      </c>
      <c r="AS12" s="41">
        <f t="shared" si="11"/>
        <v>108.83473366231675</v>
      </c>
      <c r="AT12" s="41">
        <f t="shared" si="11"/>
        <v>123.44320117688351</v>
      </c>
      <c r="AU12" s="41">
        <f t="shared" si="11"/>
        <v>89.23330064366418</v>
      </c>
      <c r="AV12" s="29"/>
      <c r="AW12" s="42">
        <v>1.9279310000000001</v>
      </c>
      <c r="AX12" s="43">
        <v>1.252931</v>
      </c>
      <c r="AY12" s="43">
        <f t="shared" si="12"/>
        <v>0.52300000000000002</v>
      </c>
      <c r="AZ12" s="43">
        <f t="shared" si="12"/>
        <v>0.32800000000000001</v>
      </c>
      <c r="BA12" s="43">
        <f t="shared" si="12"/>
        <v>0.111</v>
      </c>
      <c r="BB12" s="43">
        <f t="shared" si="12"/>
        <v>0.157</v>
      </c>
      <c r="BC12" s="43">
        <f t="shared" si="12"/>
        <v>0.13393100000000002</v>
      </c>
      <c r="BD12" s="43">
        <v>0.67500000000000004</v>
      </c>
      <c r="BE12" s="43" t="s">
        <v>26</v>
      </c>
      <c r="BF12" s="45">
        <v>9.3498999999999999E-2</v>
      </c>
      <c r="BG12" s="45">
        <v>9.8553000000000002E-2</v>
      </c>
      <c r="BH12" s="45">
        <v>9.8553000000000002E-2</v>
      </c>
      <c r="BI12" s="45">
        <v>0.10613400000000001</v>
      </c>
      <c r="BJ12" s="45">
        <v>0.113715</v>
      </c>
      <c r="BK12" s="45">
        <v>0.12382299999999999</v>
      </c>
      <c r="BL12" s="45">
        <v>0.13393100000000002</v>
      </c>
      <c r="BM12" s="45">
        <v>0.141512</v>
      </c>
      <c r="BN12" s="45">
        <v>0.15414699999999998</v>
      </c>
      <c r="BO12" s="45">
        <v>0.16930899999999999</v>
      </c>
      <c r="BP12" s="45">
        <v>0.20468700000000001</v>
      </c>
      <c r="BQ12" s="45">
        <v>0.25017299999999998</v>
      </c>
      <c r="BR12" s="45">
        <v>0.30017300000000002</v>
      </c>
      <c r="BS12" s="45">
        <v>0.30071300000000001</v>
      </c>
      <c r="BT12" s="45">
        <v>0.293132</v>
      </c>
      <c r="BU12" s="45">
        <v>0.27797000000000005</v>
      </c>
      <c r="BV12" s="45">
        <v>0.283024</v>
      </c>
      <c r="BW12" s="45">
        <v>0.285551</v>
      </c>
      <c r="BX12" s="45">
        <v>0.26280799999999999</v>
      </c>
      <c r="BY12" s="45">
        <v>0.28362400000000004</v>
      </c>
      <c r="BZ12" s="45">
        <v>0.25269999999999998</v>
      </c>
      <c r="CA12" s="45">
        <v>0.242592</v>
      </c>
      <c r="CB12" s="45">
        <v>0.290605</v>
      </c>
      <c r="CC12" s="45">
        <v>0.30829399999999996</v>
      </c>
      <c r="CD12" s="45">
        <v>0.33609100000000003</v>
      </c>
      <c r="CE12" s="45">
        <v>0.31840199999999996</v>
      </c>
      <c r="CF12" s="45">
        <v>0.31587500000000002</v>
      </c>
      <c r="CG12" s="45">
        <v>0.330204</v>
      </c>
      <c r="CH12" s="45">
        <v>0.33365800000000001</v>
      </c>
      <c r="CI12" s="45">
        <v>0.33365800000000001</v>
      </c>
      <c r="CJ12" s="45">
        <v>0.37154799999999999</v>
      </c>
      <c r="CK12" s="45">
        <v>0.40144799999999997</v>
      </c>
      <c r="CL12" s="45">
        <v>0.30374299999999999</v>
      </c>
      <c r="CM12" s="45">
        <v>0.33110500000000004</v>
      </c>
      <c r="CN12" s="45">
        <v>0.27988600000000002</v>
      </c>
      <c r="CO12" s="45">
        <v>0.31252800000000003</v>
      </c>
      <c r="CP12" s="45">
        <v>0.36988600000000005</v>
      </c>
      <c r="CQ12" s="45">
        <v>0.35599999999999998</v>
      </c>
    </row>
    <row r="13" spans="1:96" ht="14.5" x14ac:dyDescent="0.35">
      <c r="A13" s="28">
        <f t="shared" si="3"/>
        <v>1972</v>
      </c>
      <c r="B13" s="28">
        <v>476</v>
      </c>
      <c r="C13" s="28">
        <v>325</v>
      </c>
      <c r="D13" s="28">
        <v>123</v>
      </c>
      <c r="E13" s="28">
        <v>149</v>
      </c>
      <c r="F13" s="29">
        <v>141.512</v>
      </c>
      <c r="G13" s="30">
        <f t="shared" si="0"/>
        <v>1214.5119999999999</v>
      </c>
      <c r="H13" s="31">
        <f t="shared" si="4"/>
        <v>0.64378705250748469</v>
      </c>
      <c r="I13" s="32">
        <f t="shared" si="5"/>
        <v>1.6704824216163268E-2</v>
      </c>
      <c r="J13" s="33"/>
      <c r="O13" s="30">
        <v>672</v>
      </c>
      <c r="P13" s="31">
        <f t="shared" si="6"/>
        <v>0.35621294749251531</v>
      </c>
      <c r="Q13" s="32">
        <f t="shared" si="7"/>
        <v>9.242923802532799E-3</v>
      </c>
      <c r="R13" s="34">
        <f t="shared" si="8"/>
        <v>1886.5119999999999</v>
      </c>
      <c r="S13" s="35">
        <f t="shared" si="1"/>
        <v>2.5947748018696065E-2</v>
      </c>
      <c r="T13" s="36"/>
      <c r="U13" s="37">
        <f>'[6]Cons by Sector'!AN30/1000</f>
        <v>72704.267000000007</v>
      </c>
      <c r="Z13" s="38"/>
      <c r="AD13" s="38"/>
      <c r="AH13" s="38"/>
      <c r="AI13" s="36"/>
      <c r="AJ13" s="38"/>
      <c r="AO13" s="39">
        <v>282976</v>
      </c>
      <c r="AP13" s="40">
        <f t="shared" si="2"/>
        <v>6.6666855139658487</v>
      </c>
      <c r="AQ13" s="40">
        <f t="shared" si="9"/>
        <v>4.2919258170304193</v>
      </c>
      <c r="AR13" s="40">
        <f t="shared" si="10"/>
        <v>2.374759696935429</v>
      </c>
      <c r="AS13" s="41">
        <f t="shared" si="11"/>
        <v>111.04281207886855</v>
      </c>
      <c r="AT13" s="41">
        <f t="shared" si="11"/>
        <v>124.76612249000137</v>
      </c>
      <c r="AU13" s="41">
        <f t="shared" si="11"/>
        <v>92.629070216502114</v>
      </c>
      <c r="AV13" s="29"/>
      <c r="AW13" s="42">
        <v>1.886512</v>
      </c>
      <c r="AX13" s="43">
        <v>1.214512</v>
      </c>
      <c r="AY13" s="43">
        <f t="shared" si="12"/>
        <v>0.47599999999999998</v>
      </c>
      <c r="AZ13" s="43">
        <f t="shared" si="12"/>
        <v>0.32500000000000001</v>
      </c>
      <c r="BA13" s="43">
        <f t="shared" si="12"/>
        <v>0.123</v>
      </c>
      <c r="BB13" s="43">
        <f t="shared" si="12"/>
        <v>0.14899999999999999</v>
      </c>
      <c r="BC13" s="43">
        <f t="shared" si="12"/>
        <v>0.141512</v>
      </c>
      <c r="BD13" s="43">
        <v>0.67200000000000004</v>
      </c>
      <c r="BE13" s="43"/>
      <c r="BF13" s="45">
        <f>SUM(BF8:BF12)</f>
        <v>1.1954989999999999</v>
      </c>
      <c r="BG13" s="45">
        <f t="shared" ref="BG13:CR13" si="13">SUM(BG8:BG12)</f>
        <v>1.1835529999999999</v>
      </c>
      <c r="BH13" s="45">
        <f t="shared" si="13"/>
        <v>1.1755529999999998</v>
      </c>
      <c r="BI13" s="45">
        <f t="shared" si="13"/>
        <v>1.2021339999999998</v>
      </c>
      <c r="BJ13" s="45">
        <f t="shared" si="13"/>
        <v>1.220715</v>
      </c>
      <c r="BK13" s="45">
        <f t="shared" si="13"/>
        <v>1.2298229999999999</v>
      </c>
      <c r="BL13" s="45">
        <f t="shared" si="13"/>
        <v>1.252931</v>
      </c>
      <c r="BM13" s="45">
        <f t="shared" si="13"/>
        <v>1.214512</v>
      </c>
      <c r="BN13" s="45">
        <f t="shared" si="13"/>
        <v>1.443147</v>
      </c>
      <c r="BO13" s="45">
        <f t="shared" si="13"/>
        <v>1.1573089999999999</v>
      </c>
      <c r="BP13" s="45">
        <f t="shared" si="13"/>
        <v>1.338687</v>
      </c>
      <c r="BQ13" s="45">
        <f t="shared" si="13"/>
        <v>1.4291729999999998</v>
      </c>
      <c r="BR13" s="45">
        <f t="shared" si="13"/>
        <v>1.433173</v>
      </c>
      <c r="BS13" s="45">
        <f t="shared" si="13"/>
        <v>1.592713</v>
      </c>
      <c r="BT13" s="45">
        <f t="shared" si="13"/>
        <v>1.4611320000000001</v>
      </c>
      <c r="BU13" s="45">
        <f t="shared" si="13"/>
        <v>1.3099700000000001</v>
      </c>
      <c r="BV13" s="45">
        <f t="shared" si="13"/>
        <v>1.2420239999999998</v>
      </c>
      <c r="BW13" s="45">
        <f t="shared" si="13"/>
        <v>1.1845509999999999</v>
      </c>
      <c r="BX13" s="45">
        <f t="shared" si="13"/>
        <v>1.1438079999999999</v>
      </c>
      <c r="BY13" s="45">
        <f t="shared" si="13"/>
        <v>1.1366240000000001</v>
      </c>
      <c r="BZ13" s="45">
        <f t="shared" si="13"/>
        <v>1.0517000000000001</v>
      </c>
      <c r="CA13" s="45">
        <f t="shared" si="13"/>
        <v>0.9475920000000001</v>
      </c>
      <c r="CB13" s="45">
        <f t="shared" si="13"/>
        <v>0.99560500000000007</v>
      </c>
      <c r="CC13" s="45">
        <f t="shared" si="13"/>
        <v>1.0092940000000001</v>
      </c>
      <c r="CD13" s="45">
        <f t="shared" si="13"/>
        <v>0.98209100000000016</v>
      </c>
      <c r="CE13" s="45">
        <f t="shared" si="13"/>
        <v>0.95740199999999998</v>
      </c>
      <c r="CF13" s="45">
        <f t="shared" si="13"/>
        <v>0.97587500000000005</v>
      </c>
      <c r="CG13" s="45">
        <f t="shared" si="13"/>
        <v>1.0753060000000001</v>
      </c>
      <c r="CH13" s="45">
        <f t="shared" si="13"/>
        <v>1.1049730000000002</v>
      </c>
      <c r="CI13" s="45">
        <f t="shared" si="13"/>
        <v>1.157278</v>
      </c>
      <c r="CJ13" s="45">
        <f t="shared" si="13"/>
        <v>1.209158</v>
      </c>
      <c r="CK13" s="45">
        <f t="shared" si="13"/>
        <v>1.21377</v>
      </c>
      <c r="CL13" s="45">
        <f t="shared" si="13"/>
        <v>1.1471589999999998</v>
      </c>
      <c r="CM13" s="45">
        <f t="shared" si="13"/>
        <v>1.1604049999999999</v>
      </c>
      <c r="CN13" s="45">
        <f t="shared" si="13"/>
        <v>1.1503840000000001</v>
      </c>
      <c r="CO13" s="45">
        <f t="shared" si="13"/>
        <v>1.0915490000000001</v>
      </c>
      <c r="CP13" s="45">
        <f t="shared" si="13"/>
        <v>1.120962</v>
      </c>
      <c r="CQ13" s="45">
        <f t="shared" si="13"/>
        <v>1.1109999999999998</v>
      </c>
      <c r="CR13" s="45">
        <f t="shared" si="13"/>
        <v>0</v>
      </c>
    </row>
    <row r="14" spans="1:96" ht="14.5" x14ac:dyDescent="0.35">
      <c r="A14" s="28">
        <f t="shared" si="3"/>
        <v>1973</v>
      </c>
      <c r="B14" s="28">
        <v>590</v>
      </c>
      <c r="C14" s="28">
        <v>414</v>
      </c>
      <c r="D14" s="28">
        <v>126</v>
      </c>
      <c r="E14" s="28">
        <v>159</v>
      </c>
      <c r="F14" s="29">
        <v>154.14699999999999</v>
      </c>
      <c r="G14" s="30">
        <f t="shared" si="0"/>
        <v>1443.1469999999999</v>
      </c>
      <c r="H14" s="31">
        <f t="shared" si="4"/>
        <v>0.67274969967093168</v>
      </c>
      <c r="I14" s="32">
        <f t="shared" si="5"/>
        <v>1.9061922933640462E-2</v>
      </c>
      <c r="J14" s="33"/>
      <c r="O14" s="30">
        <v>702</v>
      </c>
      <c r="P14" s="31">
        <f t="shared" si="6"/>
        <v>0.32725030032906838</v>
      </c>
      <c r="Q14" s="32">
        <f t="shared" si="7"/>
        <v>9.2724233216821324E-3</v>
      </c>
      <c r="R14" s="34">
        <f t="shared" si="8"/>
        <v>2145.1469999999999</v>
      </c>
      <c r="S14" s="35">
        <f t="shared" si="1"/>
        <v>2.8334346255322593E-2</v>
      </c>
      <c r="T14" s="36"/>
      <c r="U14" s="37">
        <f>'[6]Cons by Fuel'!M5</f>
        <v>75708.364000000001</v>
      </c>
      <c r="Z14" s="38"/>
      <c r="AD14" s="38"/>
      <c r="AH14" s="38"/>
      <c r="AI14" s="36"/>
      <c r="AJ14" s="38"/>
      <c r="AO14" s="39">
        <v>309956</v>
      </c>
      <c r="AP14" s="40">
        <f t="shared" si="2"/>
        <v>6.9208113409645238</v>
      </c>
      <c r="AQ14" s="40">
        <f t="shared" si="9"/>
        <v>4.655973751113061</v>
      </c>
      <c r="AR14" s="40">
        <f t="shared" si="10"/>
        <v>2.2648375898514628</v>
      </c>
      <c r="AS14" s="41">
        <f t="shared" si="11"/>
        <v>115.27562708006909</v>
      </c>
      <c r="AT14" s="41">
        <f t="shared" si="11"/>
        <v>135.34898227656998</v>
      </c>
      <c r="AU14" s="41">
        <f t="shared" si="11"/>
        <v>88.341485839621299</v>
      </c>
      <c r="AV14" s="29"/>
      <c r="AW14" s="42">
        <v>2.1451470000000001</v>
      </c>
      <c r="AX14" s="43">
        <v>1.443147</v>
      </c>
      <c r="AY14" s="43">
        <f t="shared" si="12"/>
        <v>0.59</v>
      </c>
      <c r="AZ14" s="43">
        <f t="shared" si="12"/>
        <v>0.41399999999999998</v>
      </c>
      <c r="BA14" s="43">
        <f t="shared" si="12"/>
        <v>0.126</v>
      </c>
      <c r="BB14" s="43">
        <f t="shared" si="12"/>
        <v>0.159</v>
      </c>
      <c r="BC14" s="43">
        <f t="shared" si="12"/>
        <v>0.15414699999999998</v>
      </c>
      <c r="BD14" s="43">
        <v>0.70199999999999996</v>
      </c>
      <c r="BE14" s="43"/>
    </row>
    <row r="15" spans="1:96" ht="14.5" x14ac:dyDescent="0.35">
      <c r="A15" s="28">
        <f t="shared" si="3"/>
        <v>1974</v>
      </c>
      <c r="B15" s="46">
        <v>447</v>
      </c>
      <c r="C15" s="46">
        <v>345</v>
      </c>
      <c r="D15" s="46">
        <v>87</v>
      </c>
      <c r="E15" s="46">
        <v>109</v>
      </c>
      <c r="F15" s="29">
        <v>169.309</v>
      </c>
      <c r="G15" s="30">
        <f t="shared" si="0"/>
        <v>1157.309</v>
      </c>
      <c r="H15" s="31">
        <f t="shared" si="4"/>
        <v>0.60204108704687953</v>
      </c>
      <c r="I15" s="32">
        <f t="shared" si="5"/>
        <v>1.5641238487770385E-2</v>
      </c>
      <c r="J15" s="33">
        <v>56.9</v>
      </c>
      <c r="K15" s="29">
        <v>570.4</v>
      </c>
      <c r="L15" s="29">
        <v>51</v>
      </c>
      <c r="M15" s="29">
        <v>86.7</v>
      </c>
      <c r="N15" s="29">
        <f t="shared" ref="N15:N42" si="14">SUM(K15:M15)</f>
        <v>708.1</v>
      </c>
      <c r="O15" s="30">
        <f t="shared" ref="O15:O43" si="15">J15+N15</f>
        <v>765</v>
      </c>
      <c r="P15" s="31">
        <f t="shared" si="6"/>
        <v>0.39795891295312047</v>
      </c>
      <c r="Q15" s="32">
        <f t="shared" si="7"/>
        <v>1.0339112063540804E-2</v>
      </c>
      <c r="R15" s="34">
        <f t="shared" si="8"/>
        <v>1922.309</v>
      </c>
      <c r="S15" s="35">
        <f t="shared" si="1"/>
        <v>2.5980350551311187E-2</v>
      </c>
      <c r="T15" s="47"/>
      <c r="U15" s="37">
        <f>'[6]Cons by Fuel'!M6</f>
        <v>73990.880000000005</v>
      </c>
      <c r="W15" s="37">
        <v>570400</v>
      </c>
      <c r="X15" s="37">
        <v>86700</v>
      </c>
      <c r="Y15" s="37">
        <v>51000</v>
      </c>
      <c r="Z15" s="48">
        <f t="shared" ref="Z15:AB42" si="16">W15/AJ15</f>
        <v>62</v>
      </c>
      <c r="AA15" s="49">
        <f t="shared" si="16"/>
        <v>17</v>
      </c>
      <c r="AB15" s="49">
        <f t="shared" si="16"/>
        <v>10</v>
      </c>
      <c r="AD15" s="50">
        <v>3.7</v>
      </c>
      <c r="AE15" s="51">
        <v>2.6</v>
      </c>
      <c r="AF15" s="51">
        <v>1.4</v>
      </c>
      <c r="AH15" s="38"/>
      <c r="AI15" s="36"/>
      <c r="AJ15" s="52">
        <v>9200</v>
      </c>
      <c r="AK15" s="37">
        <v>5100</v>
      </c>
      <c r="AL15" s="37">
        <v>5100</v>
      </c>
      <c r="AM15" s="53">
        <f>SUM(AJ15:AL15)</f>
        <v>19400</v>
      </c>
      <c r="AN15" s="53"/>
      <c r="AO15" s="39">
        <v>315941</v>
      </c>
      <c r="AP15" s="40">
        <f t="shared" si="2"/>
        <v>6.0843923390759667</v>
      </c>
      <c r="AQ15" s="40">
        <f t="shared" si="9"/>
        <v>3.6630541778370014</v>
      </c>
      <c r="AR15" s="40">
        <f t="shared" si="10"/>
        <v>2.4213381612389657</v>
      </c>
      <c r="AS15" s="41">
        <f t="shared" si="11"/>
        <v>101.34391875944443</v>
      </c>
      <c r="AT15" s="41">
        <f t="shared" si="11"/>
        <v>106.48484753069145</v>
      </c>
      <c r="AU15" s="41">
        <f t="shared" si="11"/>
        <v>94.445893976024792</v>
      </c>
      <c r="AV15" s="29"/>
      <c r="AW15" s="42">
        <v>1.922309</v>
      </c>
      <c r="AX15" s="43">
        <v>1.1573089999999999</v>
      </c>
      <c r="AY15" s="43">
        <f t="shared" si="12"/>
        <v>0.44700000000000001</v>
      </c>
      <c r="AZ15" s="43">
        <f t="shared" si="12"/>
        <v>0.34499999999999997</v>
      </c>
      <c r="BA15" s="43">
        <f t="shared" si="12"/>
        <v>8.6999999999999994E-2</v>
      </c>
      <c r="BB15" s="43">
        <f t="shared" si="12"/>
        <v>0.109</v>
      </c>
      <c r="BC15" s="43">
        <f t="shared" si="12"/>
        <v>0.16930899999999999</v>
      </c>
      <c r="BD15" s="43">
        <v>0.76500000000000001</v>
      </c>
      <c r="BE15" s="43"/>
    </row>
    <row r="16" spans="1:96" ht="14.5" x14ac:dyDescent="0.35">
      <c r="A16" s="28">
        <f t="shared" si="3"/>
        <v>1975</v>
      </c>
      <c r="B16" s="46">
        <v>555</v>
      </c>
      <c r="C16" s="46">
        <v>354</v>
      </c>
      <c r="D16" s="46">
        <v>91</v>
      </c>
      <c r="E16" s="46">
        <v>134</v>
      </c>
      <c r="F16" s="29">
        <v>204.68700000000001</v>
      </c>
      <c r="G16" s="30">
        <f t="shared" si="0"/>
        <v>1338.6869999999999</v>
      </c>
      <c r="H16" s="31">
        <f t="shared" si="4"/>
        <v>0.65089486149326559</v>
      </c>
      <c r="I16" s="32">
        <f t="shared" si="5"/>
        <v>1.8593083913956754E-2</v>
      </c>
      <c r="J16" s="33">
        <v>64.3</v>
      </c>
      <c r="K16" s="29">
        <v>533.20000000000005</v>
      </c>
      <c r="L16" s="29">
        <v>44</v>
      </c>
      <c r="M16" s="29">
        <v>76.5</v>
      </c>
      <c r="N16" s="29">
        <f t="shared" si="14"/>
        <v>653.70000000000005</v>
      </c>
      <c r="O16" s="30">
        <f t="shared" si="15"/>
        <v>718</v>
      </c>
      <c r="P16" s="31">
        <f t="shared" si="6"/>
        <v>0.34910513850673441</v>
      </c>
      <c r="Q16" s="32">
        <f t="shared" si="7"/>
        <v>9.9723342724781436E-3</v>
      </c>
      <c r="R16" s="34">
        <f t="shared" si="8"/>
        <v>2056.6869999999999</v>
      </c>
      <c r="S16" s="35">
        <f t="shared" si="1"/>
        <v>2.8565418186434897E-2</v>
      </c>
      <c r="T16" s="47"/>
      <c r="U16" s="37">
        <f>'[6]Cons by Fuel'!M7</f>
        <v>71999.191000000006</v>
      </c>
      <c r="W16" s="37">
        <v>533200</v>
      </c>
      <c r="X16" s="37">
        <v>76500</v>
      </c>
      <c r="Y16" s="37">
        <v>44000</v>
      </c>
      <c r="Z16" s="48">
        <f t="shared" si="16"/>
        <v>62</v>
      </c>
      <c r="AA16" s="49">
        <f t="shared" si="16"/>
        <v>17.386363636363637</v>
      </c>
      <c r="AB16" s="49">
        <f t="shared" si="16"/>
        <v>9.7777777777777786</v>
      </c>
      <c r="AD16" s="50">
        <v>4.5</v>
      </c>
      <c r="AE16" s="51">
        <v>2.4</v>
      </c>
      <c r="AF16" s="51">
        <v>1</v>
      </c>
      <c r="AH16" s="38"/>
      <c r="AI16" s="36"/>
      <c r="AJ16" s="52">
        <v>8600</v>
      </c>
      <c r="AK16" s="37">
        <v>4400</v>
      </c>
      <c r="AL16" s="37">
        <v>4500</v>
      </c>
      <c r="AM16" s="53">
        <f t="shared" ref="AM16:AM43" si="17">SUM(AJ16:AL16)</f>
        <v>17500</v>
      </c>
      <c r="AN16" s="53"/>
      <c r="AO16" s="39">
        <v>324040</v>
      </c>
      <c r="AP16" s="40">
        <f t="shared" si="2"/>
        <v>6.3470158005184549</v>
      </c>
      <c r="AQ16" s="40">
        <f t="shared" si="9"/>
        <v>4.1312399703740281</v>
      </c>
      <c r="AR16" s="40">
        <f t="shared" si="10"/>
        <v>2.2157758301444268</v>
      </c>
      <c r="AS16" s="41">
        <f t="shared" si="11"/>
        <v>105.71827354419744</v>
      </c>
      <c r="AT16" s="41">
        <f t="shared" si="11"/>
        <v>120.09499095580998</v>
      </c>
      <c r="AU16" s="41">
        <f t="shared" si="11"/>
        <v>86.427799502973073</v>
      </c>
      <c r="AV16" s="29"/>
      <c r="AW16" s="42">
        <v>2.0566869999999997</v>
      </c>
      <c r="AX16" s="43">
        <v>1.338687</v>
      </c>
      <c r="AY16" s="43">
        <f t="shared" si="12"/>
        <v>0.55500000000000005</v>
      </c>
      <c r="AZ16" s="43">
        <f t="shared" si="12"/>
        <v>0.35399999999999998</v>
      </c>
      <c r="BA16" s="43">
        <f t="shared" si="12"/>
        <v>9.0999999999999998E-2</v>
      </c>
      <c r="BB16" s="43">
        <f t="shared" si="12"/>
        <v>0.13400000000000001</v>
      </c>
      <c r="BC16" s="43">
        <f t="shared" si="12"/>
        <v>0.20468700000000001</v>
      </c>
      <c r="BD16" s="43">
        <v>0.71799999999999997</v>
      </c>
      <c r="BE16" s="43"/>
    </row>
    <row r="17" spans="1:57" ht="14.5" x14ac:dyDescent="0.35">
      <c r="A17" s="28">
        <f t="shared" si="3"/>
        <v>1976</v>
      </c>
      <c r="B17" s="46">
        <v>482</v>
      </c>
      <c r="C17" s="46">
        <v>418</v>
      </c>
      <c r="D17" s="46">
        <v>111</v>
      </c>
      <c r="E17" s="46">
        <v>168</v>
      </c>
      <c r="F17" s="29">
        <v>250.173</v>
      </c>
      <c r="G17" s="30">
        <f t="shared" si="0"/>
        <v>1429.173</v>
      </c>
      <c r="H17" s="31">
        <f t="shared" si="4"/>
        <v>0.62678270464565633</v>
      </c>
      <c r="I17" s="32">
        <f t="shared" si="5"/>
        <v>1.8801846904582229E-2</v>
      </c>
      <c r="J17" s="33">
        <v>65.8</v>
      </c>
      <c r="K17" s="29">
        <v>644.79999999999995</v>
      </c>
      <c r="L17" s="29">
        <v>52</v>
      </c>
      <c r="M17" s="29">
        <v>88.4</v>
      </c>
      <c r="N17" s="29">
        <f t="shared" si="14"/>
        <v>785.19999999999993</v>
      </c>
      <c r="O17" s="30">
        <f t="shared" si="15"/>
        <v>850.99999999999989</v>
      </c>
      <c r="P17" s="31">
        <f t="shared" si="6"/>
        <v>0.37321729535434373</v>
      </c>
      <c r="Q17" s="32">
        <f t="shared" si="7"/>
        <v>1.1195545756741469E-2</v>
      </c>
      <c r="R17" s="34">
        <f t="shared" si="8"/>
        <v>2280.1729999999998</v>
      </c>
      <c r="S17" s="35">
        <f t="shared" si="1"/>
        <v>2.9997392661323698E-2</v>
      </c>
      <c r="T17" s="47"/>
      <c r="U17" s="37">
        <f>'[6]Cons by Fuel'!M8</f>
        <v>76012.373000000007</v>
      </c>
      <c r="W17" s="37">
        <v>644800</v>
      </c>
      <c r="X17" s="37">
        <v>88400</v>
      </c>
      <c r="Y17" s="37">
        <v>52000</v>
      </c>
      <c r="Z17" s="48">
        <f t="shared" si="16"/>
        <v>62</v>
      </c>
      <c r="AA17" s="49">
        <f t="shared" si="16"/>
        <v>17</v>
      </c>
      <c r="AB17" s="49">
        <f t="shared" si="16"/>
        <v>10</v>
      </c>
      <c r="AD17" s="50">
        <v>3.9</v>
      </c>
      <c r="AE17" s="51">
        <v>2.8</v>
      </c>
      <c r="AF17" s="51">
        <v>1.2</v>
      </c>
      <c r="AH17" s="38"/>
      <c r="AI17" s="36"/>
      <c r="AJ17" s="52">
        <v>10400</v>
      </c>
      <c r="AK17" s="37">
        <v>5200</v>
      </c>
      <c r="AL17" s="37">
        <v>5200</v>
      </c>
      <c r="AM17" s="53">
        <f t="shared" si="17"/>
        <v>20800</v>
      </c>
      <c r="AN17" s="53"/>
      <c r="AO17" s="39">
        <v>325324</v>
      </c>
      <c r="AP17" s="40">
        <f t="shared" si="2"/>
        <v>7.0089295594545744</v>
      </c>
      <c r="AQ17" s="40">
        <f t="shared" si="9"/>
        <v>4.393075825945826</v>
      </c>
      <c r="AR17" s="40">
        <f t="shared" si="10"/>
        <v>2.6158537335087479</v>
      </c>
      <c r="AS17" s="41">
        <f t="shared" si="11"/>
        <v>116.74335714713425</v>
      </c>
      <c r="AT17" s="41">
        <f t="shared" si="11"/>
        <v>127.706549454542</v>
      </c>
      <c r="AU17" s="41">
        <f t="shared" si="11"/>
        <v>102.03310232608744</v>
      </c>
      <c r="AV17" s="29"/>
      <c r="AW17" s="42">
        <v>2.2801729999999996</v>
      </c>
      <c r="AX17" s="43">
        <v>1.429173</v>
      </c>
      <c r="AY17" s="43">
        <f t="shared" si="12"/>
        <v>0.48199999999999998</v>
      </c>
      <c r="AZ17" s="43">
        <f t="shared" si="12"/>
        <v>0.41799999999999998</v>
      </c>
      <c r="BA17" s="43">
        <f t="shared" si="12"/>
        <v>0.111</v>
      </c>
      <c r="BB17" s="43">
        <f t="shared" si="12"/>
        <v>0.16800000000000001</v>
      </c>
      <c r="BC17" s="43">
        <f t="shared" si="12"/>
        <v>0.25017299999999998</v>
      </c>
      <c r="BD17" s="43">
        <v>0.85099999999999987</v>
      </c>
      <c r="BE17" s="43"/>
    </row>
    <row r="18" spans="1:57" ht="14.5" x14ac:dyDescent="0.35">
      <c r="A18" s="28">
        <f t="shared" si="3"/>
        <v>1977</v>
      </c>
      <c r="B18" s="46">
        <v>479</v>
      </c>
      <c r="C18" s="46">
        <v>434</v>
      </c>
      <c r="D18" s="46">
        <v>102</v>
      </c>
      <c r="E18" s="46">
        <v>118</v>
      </c>
      <c r="F18" s="29">
        <v>300.173</v>
      </c>
      <c r="G18" s="30">
        <f t="shared" si="0"/>
        <v>1433.173</v>
      </c>
      <c r="H18" s="31">
        <f t="shared" si="4"/>
        <v>0.61796726678001157</v>
      </c>
      <c r="I18" s="32">
        <f t="shared" si="5"/>
        <v>1.8374117882776611E-2</v>
      </c>
      <c r="J18" s="33">
        <v>75.599999999999994</v>
      </c>
      <c r="K18" s="29">
        <v>657.2</v>
      </c>
      <c r="L18" s="29">
        <v>58</v>
      </c>
      <c r="M18" s="29">
        <v>95.2</v>
      </c>
      <c r="N18" s="29">
        <f t="shared" si="14"/>
        <v>810.40000000000009</v>
      </c>
      <c r="O18" s="30">
        <f t="shared" si="15"/>
        <v>886.00000000000011</v>
      </c>
      <c r="P18" s="31">
        <f t="shared" si="6"/>
        <v>0.38203273321998832</v>
      </c>
      <c r="Q18" s="32">
        <f t="shared" si="7"/>
        <v>1.1359039309378616E-2</v>
      </c>
      <c r="R18" s="34">
        <f t="shared" si="8"/>
        <v>2319.1730000000002</v>
      </c>
      <c r="S18" s="35">
        <f t="shared" si="1"/>
        <v>2.9733157192155229E-2</v>
      </c>
      <c r="T18" s="47"/>
      <c r="U18" s="37">
        <f>'[6]Cons by Fuel'!M9</f>
        <v>77999.554000000004</v>
      </c>
      <c r="W18" s="37">
        <v>657200</v>
      </c>
      <c r="X18" s="37">
        <v>95200</v>
      </c>
      <c r="Y18" s="37">
        <v>58000</v>
      </c>
      <c r="Z18" s="48">
        <f t="shared" si="16"/>
        <v>62</v>
      </c>
      <c r="AA18" s="49">
        <f t="shared" si="16"/>
        <v>16.413793103448278</v>
      </c>
      <c r="AB18" s="49">
        <f t="shared" si="16"/>
        <v>10.357142857142858</v>
      </c>
      <c r="AD18" s="50">
        <v>3.8</v>
      </c>
      <c r="AE18" s="51">
        <v>2.9</v>
      </c>
      <c r="AF18" s="51">
        <v>1.1000000000000001</v>
      </c>
      <c r="AH18" s="38"/>
      <c r="AI18" s="36"/>
      <c r="AJ18" s="52">
        <v>10600</v>
      </c>
      <c r="AK18" s="37">
        <v>5800</v>
      </c>
      <c r="AL18" s="37">
        <v>5600</v>
      </c>
      <c r="AM18" s="53">
        <f t="shared" si="17"/>
        <v>22000</v>
      </c>
      <c r="AN18" s="53"/>
      <c r="AO18" s="39">
        <v>333282</v>
      </c>
      <c r="AP18" s="40">
        <f t="shared" si="2"/>
        <v>6.9585906229559349</v>
      </c>
      <c r="AQ18" s="40">
        <f t="shared" si="9"/>
        <v>4.3001812279090981</v>
      </c>
      <c r="AR18" s="40">
        <f t="shared" si="10"/>
        <v>2.6584093950468377</v>
      </c>
      <c r="AS18" s="41">
        <f t="shared" si="11"/>
        <v>115.90489295767176</v>
      </c>
      <c r="AT18" s="41">
        <f t="shared" si="11"/>
        <v>125.00610697454381</v>
      </c>
      <c r="AU18" s="41">
        <f t="shared" si="11"/>
        <v>103.69301400717599</v>
      </c>
      <c r="AV18" s="29"/>
      <c r="AW18" s="42">
        <v>2.3191730000000002</v>
      </c>
      <c r="AX18" s="43">
        <v>1.433173</v>
      </c>
      <c r="AY18" s="43">
        <f t="shared" si="12"/>
        <v>0.47899999999999998</v>
      </c>
      <c r="AZ18" s="43">
        <f t="shared" si="12"/>
        <v>0.434</v>
      </c>
      <c r="BA18" s="43">
        <f t="shared" si="12"/>
        <v>0.10199999999999999</v>
      </c>
      <c r="BB18" s="43">
        <f t="shared" si="12"/>
        <v>0.11799999999999999</v>
      </c>
      <c r="BC18" s="43">
        <f t="shared" si="12"/>
        <v>0.30017300000000002</v>
      </c>
      <c r="BD18" s="43">
        <v>0.88600000000000012</v>
      </c>
      <c r="BE18" s="43"/>
    </row>
    <row r="19" spans="1:57" ht="14.5" x14ac:dyDescent="0.35">
      <c r="A19" s="54">
        <f t="shared" si="3"/>
        <v>1978</v>
      </c>
      <c r="B19" s="46">
        <v>432</v>
      </c>
      <c r="C19" s="46">
        <v>575</v>
      </c>
      <c r="D19" s="46">
        <v>112</v>
      </c>
      <c r="E19" s="46">
        <v>173</v>
      </c>
      <c r="F19" s="29">
        <v>300.71300000000002</v>
      </c>
      <c r="G19" s="30">
        <f t="shared" si="0"/>
        <v>1592.713</v>
      </c>
      <c r="H19" s="31">
        <f t="shared" si="4"/>
        <v>0.6565958132722215</v>
      </c>
      <c r="I19" s="32">
        <f t="shared" si="5"/>
        <v>1.9912303316350983E-2</v>
      </c>
      <c r="J19" s="33">
        <v>71.3</v>
      </c>
      <c r="K19" s="29">
        <v>620</v>
      </c>
      <c r="L19" s="29">
        <v>55</v>
      </c>
      <c r="M19" s="29">
        <v>86.7</v>
      </c>
      <c r="N19" s="29">
        <f t="shared" si="14"/>
        <v>761.7</v>
      </c>
      <c r="O19" s="30">
        <f t="shared" si="15"/>
        <v>833</v>
      </c>
      <c r="P19" s="31">
        <f t="shared" si="6"/>
        <v>0.34340418672777862</v>
      </c>
      <c r="Q19" s="32">
        <f t="shared" si="7"/>
        <v>1.0414273420585108E-2</v>
      </c>
      <c r="R19" s="34">
        <f t="shared" si="8"/>
        <v>2425.7129999999997</v>
      </c>
      <c r="S19" s="35">
        <f t="shared" si="1"/>
        <v>3.0326576736936089E-2</v>
      </c>
      <c r="T19" s="47"/>
      <c r="U19" s="37">
        <f>'[6]Cons by Fuel'!M10</f>
        <v>79986.376999999993</v>
      </c>
      <c r="W19" s="37">
        <v>620000</v>
      </c>
      <c r="X19" s="37">
        <v>86700</v>
      </c>
      <c r="Y19" s="37">
        <v>55000</v>
      </c>
      <c r="Z19" s="48">
        <f t="shared" si="16"/>
        <v>62</v>
      </c>
      <c r="AA19" s="49">
        <f t="shared" si="16"/>
        <v>15.763636363636364</v>
      </c>
      <c r="AB19" s="49">
        <f t="shared" si="16"/>
        <v>10.784313725490197</v>
      </c>
      <c r="AD19" s="50">
        <v>3.6</v>
      </c>
      <c r="AE19" s="51">
        <v>3.2</v>
      </c>
      <c r="AF19" s="51">
        <v>1.3</v>
      </c>
      <c r="AH19" s="38"/>
      <c r="AI19" s="55">
        <v>5.6665000000000001</v>
      </c>
      <c r="AJ19" s="52">
        <v>10000</v>
      </c>
      <c r="AK19" s="37">
        <v>5500</v>
      </c>
      <c r="AL19" s="37">
        <v>5100</v>
      </c>
      <c r="AM19" s="53">
        <f t="shared" si="17"/>
        <v>20600</v>
      </c>
      <c r="AN19" s="53"/>
      <c r="AO19" s="39">
        <v>326423</v>
      </c>
      <c r="AP19" s="56">
        <f t="shared" si="2"/>
        <v>7.4311951057370331</v>
      </c>
      <c r="AQ19" s="56">
        <f t="shared" si="9"/>
        <v>4.8792915940359594</v>
      </c>
      <c r="AR19" s="40">
        <f t="shared" si="10"/>
        <v>2.5519035117010751</v>
      </c>
      <c r="AS19" s="41">
        <f t="shared" si="11"/>
        <v>123.77677031849146</v>
      </c>
      <c r="AT19" s="41">
        <f t="shared" si="11"/>
        <v>141.84082359259702</v>
      </c>
      <c r="AU19" s="41">
        <f t="shared" si="11"/>
        <v>99.538681693200601</v>
      </c>
      <c r="AV19" s="29"/>
      <c r="AW19" s="42">
        <v>2.4257129999999996</v>
      </c>
      <c r="AX19" s="43">
        <v>1.592713</v>
      </c>
      <c r="AY19" s="43">
        <f t="shared" si="12"/>
        <v>0.432</v>
      </c>
      <c r="AZ19" s="43">
        <f t="shared" si="12"/>
        <v>0.57499999999999996</v>
      </c>
      <c r="BA19" s="43">
        <f t="shared" si="12"/>
        <v>0.112</v>
      </c>
      <c r="BB19" s="43">
        <f t="shared" si="12"/>
        <v>0.17299999999999999</v>
      </c>
      <c r="BC19" s="43">
        <f t="shared" si="12"/>
        <v>0.30071300000000001</v>
      </c>
      <c r="BD19" s="43">
        <v>0.83299999999999996</v>
      </c>
      <c r="BE19" s="43"/>
    </row>
    <row r="20" spans="1:57" ht="14.5" x14ac:dyDescent="0.35">
      <c r="A20" s="28">
        <f t="shared" si="3"/>
        <v>1979</v>
      </c>
      <c r="B20" s="46">
        <v>431</v>
      </c>
      <c r="C20" s="46">
        <v>498</v>
      </c>
      <c r="D20" s="46">
        <v>114</v>
      </c>
      <c r="E20" s="46">
        <v>125</v>
      </c>
      <c r="F20" s="29">
        <v>293.13200000000001</v>
      </c>
      <c r="G20" s="30">
        <f t="shared" si="0"/>
        <v>1461.1320000000001</v>
      </c>
      <c r="H20" s="31">
        <f t="shared" si="4"/>
        <v>0.6190891017960013</v>
      </c>
      <c r="I20" s="32">
        <f t="shared" si="5"/>
        <v>1.8060246208259509E-2</v>
      </c>
      <c r="J20" s="33">
        <v>78.400000000000006</v>
      </c>
      <c r="K20" s="29">
        <v>663.4</v>
      </c>
      <c r="L20" s="29">
        <v>62</v>
      </c>
      <c r="M20" s="29">
        <v>95.2</v>
      </c>
      <c r="N20" s="29">
        <f t="shared" si="14"/>
        <v>820.6</v>
      </c>
      <c r="O20" s="30">
        <f t="shared" si="15"/>
        <v>899</v>
      </c>
      <c r="P20" s="31">
        <f t="shared" si="6"/>
        <v>0.38091089820399876</v>
      </c>
      <c r="Q20" s="32">
        <f t="shared" si="7"/>
        <v>1.1112042814218905E-2</v>
      </c>
      <c r="R20" s="34">
        <f t="shared" si="8"/>
        <v>2360.1320000000001</v>
      </c>
      <c r="S20" s="35">
        <f t="shared" si="1"/>
        <v>2.9172289022478416E-2</v>
      </c>
      <c r="T20" s="47"/>
      <c r="U20" s="37">
        <f>'[6]Cons by Fuel'!M11</f>
        <v>80903.216</v>
      </c>
      <c r="W20" s="37">
        <v>663400</v>
      </c>
      <c r="X20" s="37">
        <v>95200</v>
      </c>
      <c r="Y20" s="37">
        <v>62000</v>
      </c>
      <c r="Z20" s="48">
        <f t="shared" si="16"/>
        <v>62</v>
      </c>
      <c r="AA20" s="49">
        <f t="shared" si="16"/>
        <v>15.35483870967742</v>
      </c>
      <c r="AB20" s="49">
        <f t="shared" si="16"/>
        <v>11.071428571428571</v>
      </c>
      <c r="AD20" s="50">
        <v>3.4</v>
      </c>
      <c r="AE20" s="51">
        <v>3.2</v>
      </c>
      <c r="AF20" s="51">
        <v>1.1000000000000001</v>
      </c>
      <c r="AH20" s="38"/>
      <c r="AI20" s="36"/>
      <c r="AJ20" s="52">
        <v>10700</v>
      </c>
      <c r="AK20" s="37">
        <v>6200</v>
      </c>
      <c r="AL20" s="37">
        <v>5600</v>
      </c>
      <c r="AM20" s="53">
        <f t="shared" si="17"/>
        <v>22500</v>
      </c>
      <c r="AN20" s="53"/>
      <c r="AO20" s="39">
        <v>336736</v>
      </c>
      <c r="AP20" s="40">
        <f t="shared" si="2"/>
        <v>7.0088496626437324</v>
      </c>
      <c r="AQ20" s="40">
        <f t="shared" si="9"/>
        <v>4.339102442269315</v>
      </c>
      <c r="AR20" s="40">
        <f t="shared" si="10"/>
        <v>2.6697472203744179</v>
      </c>
      <c r="AS20" s="41">
        <f t="shared" si="11"/>
        <v>116.74202635591371</v>
      </c>
      <c r="AT20" s="41">
        <f t="shared" si="11"/>
        <v>126.13754521587073</v>
      </c>
      <c r="AU20" s="41">
        <f t="shared" si="11"/>
        <v>104.1352533713214</v>
      </c>
      <c r="AV20" s="29"/>
      <c r="AW20" s="42">
        <v>2.3601320000000001</v>
      </c>
      <c r="AX20" s="43">
        <v>1.4611320000000001</v>
      </c>
      <c r="AY20" s="43">
        <f t="shared" si="12"/>
        <v>0.43099999999999999</v>
      </c>
      <c r="AZ20" s="43">
        <f t="shared" si="12"/>
        <v>0.498</v>
      </c>
      <c r="BA20" s="43">
        <f t="shared" si="12"/>
        <v>0.114</v>
      </c>
      <c r="BB20" s="43">
        <f t="shared" si="12"/>
        <v>0.125</v>
      </c>
      <c r="BC20" s="43">
        <f t="shared" si="12"/>
        <v>0.293132</v>
      </c>
      <c r="BD20" s="43">
        <v>0.89900000000000002</v>
      </c>
      <c r="BE20" s="43"/>
    </row>
    <row r="21" spans="1:57" ht="14.5" x14ac:dyDescent="0.35">
      <c r="A21" s="57">
        <f t="shared" si="3"/>
        <v>1980</v>
      </c>
      <c r="B21" s="46">
        <v>371</v>
      </c>
      <c r="C21" s="46">
        <v>468</v>
      </c>
      <c r="D21" s="46">
        <v>100</v>
      </c>
      <c r="E21" s="46">
        <v>93</v>
      </c>
      <c r="F21" s="29">
        <v>277.97000000000003</v>
      </c>
      <c r="G21" s="30">
        <f t="shared" si="0"/>
        <v>1309.97</v>
      </c>
      <c r="H21" s="31">
        <f t="shared" si="4"/>
        <v>0.58144138625902708</v>
      </c>
      <c r="I21" s="32">
        <f t="shared" si="5"/>
        <v>1.6732443066079655E-2</v>
      </c>
      <c r="J21" s="33">
        <v>82.4</v>
      </c>
      <c r="K21" s="29">
        <v>706.8</v>
      </c>
      <c r="L21" s="29">
        <v>62</v>
      </c>
      <c r="M21" s="29">
        <v>91.8</v>
      </c>
      <c r="N21" s="29">
        <f t="shared" si="14"/>
        <v>860.59999999999991</v>
      </c>
      <c r="O21" s="30">
        <f t="shared" si="15"/>
        <v>942.99999999999989</v>
      </c>
      <c r="P21" s="31">
        <f t="shared" si="6"/>
        <v>0.41855861374097303</v>
      </c>
      <c r="Q21" s="32">
        <f t="shared" si="7"/>
        <v>1.2045080277649955E-2</v>
      </c>
      <c r="R21" s="34">
        <f t="shared" si="8"/>
        <v>2252.9699999999998</v>
      </c>
      <c r="S21" s="35">
        <f t="shared" si="1"/>
        <v>2.8777523343729607E-2</v>
      </c>
      <c r="T21" s="47"/>
      <c r="U21" s="37">
        <f>'[6]Cons by Fuel'!M12</f>
        <v>78289.225000000006</v>
      </c>
      <c r="W21" s="37">
        <v>706800</v>
      </c>
      <c r="X21" s="37">
        <v>91800</v>
      </c>
      <c r="Y21" s="37">
        <v>62000</v>
      </c>
      <c r="Z21" s="48">
        <f t="shared" si="16"/>
        <v>62</v>
      </c>
      <c r="AA21" s="49">
        <f t="shared" si="16"/>
        <v>14.806451612903226</v>
      </c>
      <c r="AB21" s="49">
        <f t="shared" si="16"/>
        <v>11.481481481481481</v>
      </c>
      <c r="AD21" s="50">
        <v>3</v>
      </c>
      <c r="AE21" s="51">
        <v>3.2</v>
      </c>
      <c r="AF21" s="51">
        <v>1.1000000000000001</v>
      </c>
      <c r="AH21" s="38"/>
      <c r="AI21" s="36"/>
      <c r="AJ21" s="52">
        <v>11400</v>
      </c>
      <c r="AK21" s="37">
        <v>6200</v>
      </c>
      <c r="AL21" s="37">
        <v>5400</v>
      </c>
      <c r="AM21" s="53">
        <f t="shared" si="17"/>
        <v>23000</v>
      </c>
      <c r="AN21" s="53"/>
      <c r="AO21" s="39">
        <v>340103</v>
      </c>
      <c r="AP21" s="40">
        <f t="shared" si="2"/>
        <v>6.6243755568166112</v>
      </c>
      <c r="AQ21" s="40">
        <f t="shared" si="9"/>
        <v>3.8516861068558641</v>
      </c>
      <c r="AR21" s="58">
        <f t="shared" si="10"/>
        <v>2.7726894499607466</v>
      </c>
      <c r="AS21" s="41">
        <f t="shared" si="11"/>
        <v>110.33808157809037</v>
      </c>
      <c r="AT21" s="41">
        <f t="shared" si="11"/>
        <v>111.96837063076602</v>
      </c>
      <c r="AU21" s="41">
        <f t="shared" si="11"/>
        <v>108.1505830170538</v>
      </c>
      <c r="AV21" s="29"/>
      <c r="AW21" s="42">
        <v>2.2529699999999999</v>
      </c>
      <c r="AX21" s="43">
        <v>1.3099700000000001</v>
      </c>
      <c r="AY21" s="43">
        <f t="shared" si="12"/>
        <v>0.371</v>
      </c>
      <c r="AZ21" s="43">
        <f t="shared" si="12"/>
        <v>0.46800000000000003</v>
      </c>
      <c r="BA21" s="43">
        <f t="shared" si="12"/>
        <v>0.1</v>
      </c>
      <c r="BB21" s="43">
        <f t="shared" si="12"/>
        <v>9.2999999999999999E-2</v>
      </c>
      <c r="BC21" s="43">
        <f t="shared" si="12"/>
        <v>0.27797000000000005</v>
      </c>
      <c r="BD21" s="43">
        <v>0.94299999999999984</v>
      </c>
      <c r="BE21" s="43"/>
    </row>
    <row r="22" spans="1:57" ht="14.5" x14ac:dyDescent="0.35">
      <c r="A22" s="28">
        <f t="shared" si="3"/>
        <v>1981</v>
      </c>
      <c r="B22" s="46">
        <v>354</v>
      </c>
      <c r="C22" s="46">
        <v>429</v>
      </c>
      <c r="D22" s="46">
        <v>94</v>
      </c>
      <c r="E22" s="46">
        <v>82</v>
      </c>
      <c r="F22" s="29">
        <v>283.024</v>
      </c>
      <c r="G22" s="30">
        <f t="shared" si="0"/>
        <v>1242.0239999999999</v>
      </c>
      <c r="H22" s="31">
        <f t="shared" si="4"/>
        <v>0.55896065929080874</v>
      </c>
      <c r="I22" s="32">
        <f t="shared" si="5"/>
        <v>1.6269218133775971E-2</v>
      </c>
      <c r="J22" s="33">
        <v>87.4</v>
      </c>
      <c r="K22" s="29">
        <v>737.8</v>
      </c>
      <c r="L22" s="29">
        <v>63</v>
      </c>
      <c r="M22" s="29">
        <v>91.8</v>
      </c>
      <c r="N22" s="29">
        <f t="shared" si="14"/>
        <v>892.59999999999991</v>
      </c>
      <c r="O22" s="30">
        <f t="shared" si="15"/>
        <v>979.99999999999989</v>
      </c>
      <c r="P22" s="31">
        <f t="shared" si="6"/>
        <v>0.44103934070919121</v>
      </c>
      <c r="Q22" s="32">
        <f t="shared" si="7"/>
        <v>1.283697720100453E-2</v>
      </c>
      <c r="R22" s="34">
        <f t="shared" si="8"/>
        <v>2222.0239999999999</v>
      </c>
      <c r="S22" s="35">
        <f t="shared" si="1"/>
        <v>2.9106195334780503E-2</v>
      </c>
      <c r="T22" s="47"/>
      <c r="U22" s="37">
        <f>'[6]Cons by Fuel'!M13</f>
        <v>76341.960000000006</v>
      </c>
      <c r="W22" s="37">
        <v>737800</v>
      </c>
      <c r="X22" s="37">
        <v>91800</v>
      </c>
      <c r="Y22" s="37">
        <v>63000</v>
      </c>
      <c r="Z22" s="48">
        <f t="shared" si="16"/>
        <v>62</v>
      </c>
      <c r="AA22" s="49">
        <f t="shared" si="16"/>
        <v>14.571428571428571</v>
      </c>
      <c r="AB22" s="49">
        <f t="shared" si="16"/>
        <v>11.666666666666666</v>
      </c>
      <c r="AD22" s="50">
        <v>2.7</v>
      </c>
      <c r="AE22" s="51">
        <v>3.1</v>
      </c>
      <c r="AF22" s="51">
        <v>1</v>
      </c>
      <c r="AH22" s="38"/>
      <c r="AI22" s="36"/>
      <c r="AJ22" s="52">
        <v>11900</v>
      </c>
      <c r="AK22" s="37">
        <v>6300</v>
      </c>
      <c r="AL22" s="37">
        <v>5400</v>
      </c>
      <c r="AM22" s="53">
        <f t="shared" si="17"/>
        <v>23600</v>
      </c>
      <c r="AN22" s="53"/>
      <c r="AO22" s="39">
        <v>354295</v>
      </c>
      <c r="AP22" s="40">
        <f t="shared" si="2"/>
        <v>6.2716775568382284</v>
      </c>
      <c r="AQ22" s="40">
        <f t="shared" si="9"/>
        <v>3.5056210220296644</v>
      </c>
      <c r="AR22" s="40">
        <f t="shared" si="10"/>
        <v>2.7660565348085631</v>
      </c>
      <c r="AS22" s="41">
        <f t="shared" si="11"/>
        <v>104.46341152651112</v>
      </c>
      <c r="AT22" s="41">
        <f t="shared" si="11"/>
        <v>101.90827159745778</v>
      </c>
      <c r="AU22" s="41">
        <f t="shared" si="11"/>
        <v>107.8918617813159</v>
      </c>
      <c r="AV22" s="29"/>
      <c r="AW22" s="42">
        <v>2.2220239999999998</v>
      </c>
      <c r="AX22" s="43">
        <v>1.2420239999999998</v>
      </c>
      <c r="AY22" s="43">
        <f t="shared" si="12"/>
        <v>0.35399999999999998</v>
      </c>
      <c r="AZ22" s="43">
        <f t="shared" si="12"/>
        <v>0.42899999999999999</v>
      </c>
      <c r="BA22" s="43">
        <f t="shared" si="12"/>
        <v>9.4E-2</v>
      </c>
      <c r="BB22" s="43">
        <f t="shared" si="12"/>
        <v>8.2000000000000003E-2</v>
      </c>
      <c r="BC22" s="43">
        <f t="shared" si="12"/>
        <v>0.283024</v>
      </c>
      <c r="BD22" s="43">
        <v>0.98</v>
      </c>
      <c r="BE22" s="43"/>
    </row>
    <row r="23" spans="1:57" ht="14.5" x14ac:dyDescent="0.35">
      <c r="A23" s="28">
        <f t="shared" si="3"/>
        <v>1982</v>
      </c>
      <c r="B23" s="46">
        <v>288</v>
      </c>
      <c r="C23" s="46">
        <v>416</v>
      </c>
      <c r="D23" s="46">
        <v>98</v>
      </c>
      <c r="E23" s="46">
        <v>97</v>
      </c>
      <c r="F23" s="29">
        <v>285.55099999999999</v>
      </c>
      <c r="G23" s="30">
        <f t="shared" si="0"/>
        <v>1184.5509999999999</v>
      </c>
      <c r="H23" s="31">
        <f t="shared" si="4"/>
        <v>0.56689260037204159</v>
      </c>
      <c r="I23" s="32">
        <f t="shared" si="5"/>
        <v>1.6170715321373635E-2</v>
      </c>
      <c r="J23" s="33">
        <v>85.4</v>
      </c>
      <c r="K23" s="29">
        <v>682</v>
      </c>
      <c r="L23" s="29">
        <v>56</v>
      </c>
      <c r="M23" s="29">
        <v>81.599999999999994</v>
      </c>
      <c r="N23" s="29">
        <f t="shared" si="14"/>
        <v>819.6</v>
      </c>
      <c r="O23" s="30">
        <f t="shared" si="15"/>
        <v>905</v>
      </c>
      <c r="P23" s="31">
        <f t="shared" si="6"/>
        <v>0.43310739962795836</v>
      </c>
      <c r="Q23" s="32">
        <f t="shared" si="7"/>
        <v>1.2354467951015314E-2</v>
      </c>
      <c r="R23" s="34">
        <f t="shared" si="8"/>
        <v>2089.5509999999999</v>
      </c>
      <c r="S23" s="35">
        <f t="shared" si="1"/>
        <v>2.8525183272388947E-2</v>
      </c>
      <c r="T23" s="47"/>
      <c r="U23" s="37">
        <f>'[6]Cons by Fuel'!M14</f>
        <v>73252.850999999995</v>
      </c>
      <c r="W23" s="37">
        <v>682000</v>
      </c>
      <c r="X23" s="37">
        <v>81600</v>
      </c>
      <c r="Y23" s="37">
        <v>56000</v>
      </c>
      <c r="Z23" s="48">
        <f t="shared" si="16"/>
        <v>62</v>
      </c>
      <c r="AA23" s="49">
        <f t="shared" si="16"/>
        <v>14.571428571428571</v>
      </c>
      <c r="AB23" s="49">
        <f t="shared" si="16"/>
        <v>11.666666666666666</v>
      </c>
      <c r="AD23" s="50">
        <v>2.4</v>
      </c>
      <c r="AE23" s="51">
        <v>2.9</v>
      </c>
      <c r="AF23" s="51">
        <v>1.1000000000000001</v>
      </c>
      <c r="AH23" s="38"/>
      <c r="AI23" s="55">
        <v>286.22399999999999</v>
      </c>
      <c r="AJ23" s="52">
        <v>11000</v>
      </c>
      <c r="AK23" s="37">
        <v>5600</v>
      </c>
      <c r="AL23" s="37">
        <v>4800</v>
      </c>
      <c r="AM23" s="53">
        <f t="shared" si="17"/>
        <v>21400</v>
      </c>
      <c r="AN23" s="53"/>
      <c r="AO23" s="39">
        <v>349644</v>
      </c>
      <c r="AP23" s="40">
        <f t="shared" si="2"/>
        <v>5.9762243882348907</v>
      </c>
      <c r="AQ23" s="40">
        <f t="shared" si="9"/>
        <v>3.387877383853291</v>
      </c>
      <c r="AR23" s="40">
        <f t="shared" si="10"/>
        <v>2.5883470043815997</v>
      </c>
      <c r="AS23" s="41">
        <f t="shared" si="11"/>
        <v>99.542232837251191</v>
      </c>
      <c r="AT23" s="41">
        <f t="shared" si="11"/>
        <v>98.485468452808817</v>
      </c>
      <c r="AU23" s="41">
        <f t="shared" si="11"/>
        <v>100.96018419166191</v>
      </c>
      <c r="AV23" s="29"/>
      <c r="AW23" s="42">
        <v>2.0895509999999997</v>
      </c>
      <c r="AX23" s="43">
        <v>1.1845509999999999</v>
      </c>
      <c r="AY23" s="43">
        <f t="shared" si="12"/>
        <v>0.28799999999999998</v>
      </c>
      <c r="AZ23" s="43">
        <f t="shared" si="12"/>
        <v>0.41599999999999998</v>
      </c>
      <c r="BA23" s="43">
        <f t="shared" si="12"/>
        <v>9.8000000000000004E-2</v>
      </c>
      <c r="BB23" s="43">
        <f t="shared" si="12"/>
        <v>9.7000000000000003E-2</v>
      </c>
      <c r="BC23" s="43">
        <f t="shared" si="12"/>
        <v>0.285551</v>
      </c>
      <c r="BD23" s="43">
        <v>0.90500000000000003</v>
      </c>
      <c r="BE23" s="43"/>
    </row>
    <row r="24" spans="1:57" ht="14.5" x14ac:dyDescent="0.35">
      <c r="A24" s="28">
        <f t="shared" si="3"/>
        <v>1983</v>
      </c>
      <c r="B24" s="46">
        <v>277</v>
      </c>
      <c r="C24" s="46">
        <v>452</v>
      </c>
      <c r="D24" s="46">
        <v>79</v>
      </c>
      <c r="E24" s="46">
        <v>73</v>
      </c>
      <c r="F24" s="29">
        <v>262.80799999999999</v>
      </c>
      <c r="G24" s="30">
        <f t="shared" si="0"/>
        <v>1143.808</v>
      </c>
      <c r="H24" s="31">
        <f t="shared" si="4"/>
        <v>0.61139785589969686</v>
      </c>
      <c r="I24" s="32">
        <f t="shared" si="5"/>
        <v>1.564705824093111E-2</v>
      </c>
      <c r="J24" s="33">
        <v>60.2</v>
      </c>
      <c r="K24" s="29">
        <v>546</v>
      </c>
      <c r="L24" s="29">
        <v>48</v>
      </c>
      <c r="M24" s="29">
        <v>72.8</v>
      </c>
      <c r="N24" s="29">
        <f t="shared" si="14"/>
        <v>666.8</v>
      </c>
      <c r="O24" s="30">
        <f t="shared" si="15"/>
        <v>727</v>
      </c>
      <c r="P24" s="31">
        <f t="shared" si="6"/>
        <v>0.38860214410030319</v>
      </c>
      <c r="Q24" s="32">
        <f t="shared" si="7"/>
        <v>9.9452105083693391E-3</v>
      </c>
      <c r="R24" s="34">
        <f t="shared" si="8"/>
        <v>1870.808</v>
      </c>
      <c r="S24" s="35">
        <f t="shared" si="1"/>
        <v>2.5592268749300449E-2</v>
      </c>
      <c r="T24" s="47"/>
      <c r="U24" s="37">
        <f>'[6]Cons by Fuel'!M15</f>
        <v>73100.513999999996</v>
      </c>
      <c r="W24" s="37">
        <v>546000</v>
      </c>
      <c r="X24" s="37">
        <v>72800</v>
      </c>
      <c r="Y24" s="37">
        <v>48000</v>
      </c>
      <c r="Z24" s="48">
        <f t="shared" si="16"/>
        <v>60</v>
      </c>
      <c r="AA24" s="49">
        <f t="shared" si="16"/>
        <v>15.166666666666666</v>
      </c>
      <c r="AB24" s="49">
        <f t="shared" si="16"/>
        <v>11.707317073170731</v>
      </c>
      <c r="AD24" s="50">
        <v>2.2999999999999998</v>
      </c>
      <c r="AE24" s="51">
        <v>3</v>
      </c>
      <c r="AF24" s="51">
        <v>0.9</v>
      </c>
      <c r="AH24" s="38"/>
      <c r="AI24" s="36"/>
      <c r="AJ24" s="52">
        <v>9100</v>
      </c>
      <c r="AK24" s="37">
        <v>4800</v>
      </c>
      <c r="AL24" s="37">
        <v>4100</v>
      </c>
      <c r="AM24" s="53">
        <f t="shared" si="17"/>
        <v>18000</v>
      </c>
      <c r="AN24" s="53"/>
      <c r="AO24" s="39">
        <v>293886</v>
      </c>
      <c r="AP24" s="40">
        <f t="shared" si="2"/>
        <v>6.3657608732637829</v>
      </c>
      <c r="AQ24" s="40">
        <f t="shared" si="9"/>
        <v>3.8920125490836583</v>
      </c>
      <c r="AR24" s="40">
        <f t="shared" si="10"/>
        <v>2.4737483241801241</v>
      </c>
      <c r="AS24" s="41">
        <f t="shared" si="11"/>
        <v>106.03049850004751</v>
      </c>
      <c r="AT24" s="41">
        <f t="shared" si="11"/>
        <v>113.14065879348642</v>
      </c>
      <c r="AU24" s="41">
        <f t="shared" si="11"/>
        <v>96.490186992029621</v>
      </c>
      <c r="AV24" s="29"/>
      <c r="AW24" s="42">
        <v>1.870808</v>
      </c>
      <c r="AX24" s="43">
        <v>1.1438079999999999</v>
      </c>
      <c r="AY24" s="43">
        <f t="shared" si="12"/>
        <v>0.27700000000000002</v>
      </c>
      <c r="AZ24" s="43">
        <f t="shared" si="12"/>
        <v>0.45200000000000001</v>
      </c>
      <c r="BA24" s="43">
        <f t="shared" si="12"/>
        <v>7.9000000000000001E-2</v>
      </c>
      <c r="BB24" s="43">
        <f t="shared" si="12"/>
        <v>7.2999999999999995E-2</v>
      </c>
      <c r="BC24" s="43">
        <f t="shared" si="12"/>
        <v>0.26280799999999999</v>
      </c>
      <c r="BD24" s="43">
        <v>0.72699999999999998</v>
      </c>
      <c r="BE24" s="43"/>
    </row>
    <row r="25" spans="1:57" ht="14.5" x14ac:dyDescent="0.35">
      <c r="A25" s="28">
        <f t="shared" si="3"/>
        <v>1984</v>
      </c>
      <c r="B25" s="46">
        <v>256</v>
      </c>
      <c r="C25" s="46">
        <v>435</v>
      </c>
      <c r="D25" s="46">
        <v>86</v>
      </c>
      <c r="E25" s="46">
        <v>76</v>
      </c>
      <c r="F25" s="29">
        <v>283.62400000000002</v>
      </c>
      <c r="G25" s="30">
        <f t="shared" si="0"/>
        <v>1136.624</v>
      </c>
      <c r="H25" s="31">
        <f t="shared" si="4"/>
        <v>0.56587196010801422</v>
      </c>
      <c r="I25" s="32">
        <f t="shared" si="5"/>
        <v>1.481214379882286E-2</v>
      </c>
      <c r="J25" s="33">
        <v>84.3</v>
      </c>
      <c r="K25" s="29">
        <v>666</v>
      </c>
      <c r="L25" s="29">
        <v>58</v>
      </c>
      <c r="M25" s="29">
        <v>63.7</v>
      </c>
      <c r="N25" s="29">
        <f t="shared" si="14"/>
        <v>787.7</v>
      </c>
      <c r="O25" s="30">
        <f t="shared" si="15"/>
        <v>872</v>
      </c>
      <c r="P25" s="31">
        <f t="shared" si="6"/>
        <v>0.43412803989198573</v>
      </c>
      <c r="Q25" s="32">
        <f t="shared" si="7"/>
        <v>1.1363643027574231E-2</v>
      </c>
      <c r="R25" s="34">
        <f t="shared" si="8"/>
        <v>2008.624</v>
      </c>
      <c r="S25" s="35">
        <f t="shared" si="1"/>
        <v>2.6175786826397089E-2</v>
      </c>
      <c r="T25" s="47"/>
      <c r="U25" s="37">
        <f>'[6]Cons by Fuel'!M16</f>
        <v>76735.955000000002</v>
      </c>
      <c r="W25" s="37">
        <v>666000</v>
      </c>
      <c r="X25" s="37">
        <v>63700</v>
      </c>
      <c r="Y25" s="37">
        <v>58000</v>
      </c>
      <c r="Z25" s="48">
        <f t="shared" si="16"/>
        <v>60</v>
      </c>
      <c r="AA25" s="49">
        <f t="shared" si="16"/>
        <v>10.982758620689655</v>
      </c>
      <c r="AB25" s="49">
        <f t="shared" si="16"/>
        <v>11.836734693877551</v>
      </c>
      <c r="AD25" s="50">
        <v>2.1</v>
      </c>
      <c r="AE25" s="51">
        <v>3</v>
      </c>
      <c r="AF25" s="51">
        <v>0.9</v>
      </c>
      <c r="AH25" s="38"/>
      <c r="AI25" s="36"/>
      <c r="AJ25" s="52">
        <v>11100</v>
      </c>
      <c r="AK25" s="37">
        <v>5800</v>
      </c>
      <c r="AL25" s="37">
        <v>4900</v>
      </c>
      <c r="AM25" s="53">
        <f t="shared" si="17"/>
        <v>21800</v>
      </c>
      <c r="AN25" s="53"/>
      <c r="AO25" s="39">
        <v>335654</v>
      </c>
      <c r="AP25" s="40">
        <f t="shared" si="2"/>
        <v>5.9842099304641092</v>
      </c>
      <c r="AQ25" s="40">
        <f t="shared" si="9"/>
        <v>3.3862966030495687</v>
      </c>
      <c r="AR25" s="40">
        <f t="shared" si="10"/>
        <v>2.5979133274145401</v>
      </c>
      <c r="AS25" s="41">
        <f t="shared" si="11"/>
        <v>99.675243020984823</v>
      </c>
      <c r="AT25" s="41">
        <f t="shared" si="11"/>
        <v>98.439515214147406</v>
      </c>
      <c r="AU25" s="41">
        <f t="shared" si="11"/>
        <v>101.33332493894487</v>
      </c>
      <c r="AV25" s="29"/>
      <c r="AW25" s="42">
        <v>2.0086240000000002</v>
      </c>
      <c r="AX25" s="43">
        <v>1.1366240000000001</v>
      </c>
      <c r="AY25" s="43">
        <f t="shared" si="12"/>
        <v>0.25600000000000001</v>
      </c>
      <c r="AZ25" s="43">
        <f t="shared" si="12"/>
        <v>0.435</v>
      </c>
      <c r="BA25" s="43">
        <f t="shared" si="12"/>
        <v>8.5999999999999993E-2</v>
      </c>
      <c r="BB25" s="43">
        <f t="shared" si="12"/>
        <v>7.5999999999999998E-2</v>
      </c>
      <c r="BC25" s="43">
        <f t="shared" si="12"/>
        <v>0.28362400000000004</v>
      </c>
      <c r="BD25" s="43">
        <v>0.872</v>
      </c>
      <c r="BE25" s="43"/>
    </row>
    <row r="26" spans="1:57" ht="14.5" x14ac:dyDescent="0.35">
      <c r="A26" s="28">
        <f t="shared" si="3"/>
        <v>1985</v>
      </c>
      <c r="B26" s="46">
        <v>232</v>
      </c>
      <c r="C26" s="46">
        <v>426</v>
      </c>
      <c r="D26" s="46">
        <v>87</v>
      </c>
      <c r="E26" s="46">
        <v>54</v>
      </c>
      <c r="F26" s="29">
        <v>252.7</v>
      </c>
      <c r="G26" s="30">
        <f t="shared" si="0"/>
        <v>1051.7</v>
      </c>
      <c r="H26" s="31">
        <f t="shared" si="4"/>
        <v>0.54135996293817878</v>
      </c>
      <c r="I26" s="32">
        <f t="shared" si="5"/>
        <v>1.3753292299779193E-2</v>
      </c>
      <c r="J26" s="33">
        <v>83.9</v>
      </c>
      <c r="K26" s="29">
        <v>690</v>
      </c>
      <c r="L26" s="29">
        <v>56</v>
      </c>
      <c r="M26" s="29">
        <v>61.1</v>
      </c>
      <c r="N26" s="29">
        <f t="shared" si="14"/>
        <v>807.1</v>
      </c>
      <c r="O26" s="30">
        <f t="shared" si="15"/>
        <v>891</v>
      </c>
      <c r="P26" s="31">
        <f t="shared" si="6"/>
        <v>0.45864003706182116</v>
      </c>
      <c r="Q26" s="32">
        <f t="shared" si="7"/>
        <v>1.165178609784469E-2</v>
      </c>
      <c r="R26" s="34">
        <f t="shared" si="8"/>
        <v>1942.7</v>
      </c>
      <c r="S26" s="35">
        <f t="shared" si="1"/>
        <v>2.5405078397623883E-2</v>
      </c>
      <c r="T26" s="47"/>
      <c r="U26" s="37">
        <f>'[6]Cons by Fuel'!M17</f>
        <v>76468.963000000003</v>
      </c>
      <c r="W26" s="37">
        <v>690000</v>
      </c>
      <c r="X26" s="37">
        <v>61100</v>
      </c>
      <c r="Y26" s="37">
        <v>56000</v>
      </c>
      <c r="Z26" s="48">
        <f t="shared" si="16"/>
        <v>60</v>
      </c>
      <c r="AA26" s="49">
        <f t="shared" si="16"/>
        <v>10.910714285714286</v>
      </c>
      <c r="AB26" s="49">
        <f t="shared" si="16"/>
        <v>11.914893617021276</v>
      </c>
      <c r="AD26" s="50">
        <v>1.9</v>
      </c>
      <c r="AE26" s="51">
        <v>2.9</v>
      </c>
      <c r="AF26" s="51">
        <v>0.9</v>
      </c>
      <c r="AH26" s="38"/>
      <c r="AI26" s="36"/>
      <c r="AJ26" s="52">
        <v>11500</v>
      </c>
      <c r="AK26" s="37">
        <v>5600</v>
      </c>
      <c r="AL26" s="37">
        <v>4700</v>
      </c>
      <c r="AM26" s="53">
        <f t="shared" si="17"/>
        <v>21800</v>
      </c>
      <c r="AN26" s="53"/>
      <c r="AO26" s="39">
        <v>330942</v>
      </c>
      <c r="AP26" s="40">
        <f t="shared" si="2"/>
        <v>5.8702129073976712</v>
      </c>
      <c r="AQ26" s="40">
        <f t="shared" si="9"/>
        <v>3.177898241988022</v>
      </c>
      <c r="AR26" s="40">
        <f t="shared" si="10"/>
        <v>2.6923146654096488</v>
      </c>
      <c r="AS26" s="41">
        <f t="shared" si="11"/>
        <v>97.776465887520388</v>
      </c>
      <c r="AT26" s="41">
        <f t="shared" si="11"/>
        <v>92.381382676127316</v>
      </c>
      <c r="AU26" s="41">
        <f t="shared" si="11"/>
        <v>105.01551146795032</v>
      </c>
      <c r="AV26" s="29"/>
      <c r="AW26" s="42">
        <v>1.9427000000000001</v>
      </c>
      <c r="AX26" s="43">
        <v>1.0517000000000001</v>
      </c>
      <c r="AY26" s="43">
        <f t="shared" si="12"/>
        <v>0.23200000000000001</v>
      </c>
      <c r="AZ26" s="43">
        <f t="shared" si="12"/>
        <v>0.42599999999999999</v>
      </c>
      <c r="BA26" s="43">
        <f t="shared" si="12"/>
        <v>8.6999999999999994E-2</v>
      </c>
      <c r="BB26" s="43">
        <f t="shared" si="12"/>
        <v>5.3999999999999999E-2</v>
      </c>
      <c r="BC26" s="43">
        <f t="shared" si="12"/>
        <v>0.25269999999999998</v>
      </c>
      <c r="BD26" s="43">
        <v>0.89100000000000001</v>
      </c>
      <c r="BE26" s="43"/>
    </row>
    <row r="27" spans="1:57" ht="14.5" x14ac:dyDescent="0.35">
      <c r="A27" s="59">
        <f t="shared" si="3"/>
        <v>1986</v>
      </c>
      <c r="B27" s="46">
        <v>199</v>
      </c>
      <c r="C27" s="46">
        <v>379</v>
      </c>
      <c r="D27" s="46">
        <v>65</v>
      </c>
      <c r="E27" s="46">
        <v>62</v>
      </c>
      <c r="F27" s="29">
        <v>242.59200000000001</v>
      </c>
      <c r="G27" s="30">
        <f t="shared" si="0"/>
        <v>947.59199999999998</v>
      </c>
      <c r="H27" s="31">
        <f t="shared" si="4"/>
        <v>0.53822350663867602</v>
      </c>
      <c r="I27" s="32">
        <f t="shared" si="5"/>
        <v>1.2341362627915572E-2</v>
      </c>
      <c r="J27" s="33">
        <v>83.4</v>
      </c>
      <c r="K27" s="29">
        <v>624</v>
      </c>
      <c r="L27" s="29">
        <v>51</v>
      </c>
      <c r="M27" s="29">
        <v>54.6</v>
      </c>
      <c r="N27" s="29">
        <f t="shared" si="14"/>
        <v>729.6</v>
      </c>
      <c r="O27" s="30">
        <f t="shared" si="15"/>
        <v>813</v>
      </c>
      <c r="P27" s="31">
        <f t="shared" si="6"/>
        <v>0.46177649336132387</v>
      </c>
      <c r="Q27" s="32">
        <f t="shared" si="7"/>
        <v>1.0588447154994301E-2</v>
      </c>
      <c r="R27" s="34">
        <f t="shared" si="8"/>
        <v>1760.5920000000001</v>
      </c>
      <c r="S27" s="35">
        <f t="shared" si="1"/>
        <v>2.2929809782909875E-2</v>
      </c>
      <c r="T27" s="47"/>
      <c r="U27" s="37">
        <f>'[6]Cons by Fuel'!M18</f>
        <v>76781.797000000006</v>
      </c>
      <c r="W27" s="37">
        <v>624000</v>
      </c>
      <c r="X27" s="37">
        <v>54600</v>
      </c>
      <c r="Y27" s="37">
        <v>51000</v>
      </c>
      <c r="Z27" s="48">
        <f t="shared" si="16"/>
        <v>60</v>
      </c>
      <c r="AA27" s="49">
        <f t="shared" si="16"/>
        <v>10.705882352941176</v>
      </c>
      <c r="AB27" s="49">
        <f t="shared" si="16"/>
        <v>12.142857142857142</v>
      </c>
      <c r="AD27" s="50">
        <v>1.7</v>
      </c>
      <c r="AE27" s="51">
        <v>2.9</v>
      </c>
      <c r="AF27" s="51">
        <v>0.7</v>
      </c>
      <c r="AH27" s="38"/>
      <c r="AI27" s="36"/>
      <c r="AJ27" s="52">
        <v>10400</v>
      </c>
      <c r="AK27" s="37">
        <v>5100</v>
      </c>
      <c r="AL27" s="37">
        <v>4200</v>
      </c>
      <c r="AM27" s="53">
        <f t="shared" si="17"/>
        <v>19700</v>
      </c>
      <c r="AN27" s="53"/>
      <c r="AO27" s="39">
        <v>311240</v>
      </c>
      <c r="AP27" s="40">
        <f t="shared" si="2"/>
        <v>5.656702223364606</v>
      </c>
      <c r="AQ27" s="60">
        <f t="shared" si="9"/>
        <v>3.0445701066700939</v>
      </c>
      <c r="AR27" s="40">
        <f t="shared" si="10"/>
        <v>2.6121321166945122</v>
      </c>
      <c r="AS27" s="41">
        <f t="shared" si="11"/>
        <v>94.220151926970232</v>
      </c>
      <c r="AT27" s="41">
        <f t="shared" si="11"/>
        <v>88.505538784223859</v>
      </c>
      <c r="AU27" s="41">
        <f t="shared" si="11"/>
        <v>101.88793820457668</v>
      </c>
      <c r="AV27" s="29"/>
      <c r="AW27" s="42">
        <v>1.7605920000000002</v>
      </c>
      <c r="AX27" s="43">
        <v>0.94759199999999999</v>
      </c>
      <c r="AY27" s="43">
        <f t="shared" si="12"/>
        <v>0.19900000000000001</v>
      </c>
      <c r="AZ27" s="43">
        <f t="shared" si="12"/>
        <v>0.379</v>
      </c>
      <c r="BA27" s="43">
        <f t="shared" si="12"/>
        <v>6.5000000000000002E-2</v>
      </c>
      <c r="BB27" s="43">
        <f t="shared" si="12"/>
        <v>6.2E-2</v>
      </c>
      <c r="BC27" s="43">
        <f t="shared" si="12"/>
        <v>0.242592</v>
      </c>
      <c r="BD27" s="43">
        <v>0.81299999999999994</v>
      </c>
      <c r="BE27" s="43"/>
    </row>
    <row r="28" spans="1:57" ht="14.5" x14ac:dyDescent="0.35">
      <c r="A28" s="28">
        <f t="shared" si="3"/>
        <v>1987</v>
      </c>
      <c r="B28" s="46">
        <v>186</v>
      </c>
      <c r="C28" s="46">
        <v>425</v>
      </c>
      <c r="D28" s="46">
        <v>58</v>
      </c>
      <c r="E28" s="46">
        <v>36</v>
      </c>
      <c r="F28" s="29">
        <v>290.60500000000002</v>
      </c>
      <c r="G28" s="30">
        <f t="shared" si="0"/>
        <v>995.60500000000002</v>
      </c>
      <c r="H28" s="31">
        <f t="shared" si="4"/>
        <v>0.5729754460881501</v>
      </c>
      <c r="I28" s="32">
        <f t="shared" si="5"/>
        <v>1.2566732980379384E-2</v>
      </c>
      <c r="J28" s="33">
        <v>81.498000000000005</v>
      </c>
      <c r="K28" s="29">
        <v>563.14200000000005</v>
      </c>
      <c r="L28" s="29">
        <v>48</v>
      </c>
      <c r="M28" s="29">
        <v>49.36</v>
      </c>
      <c r="N28" s="29">
        <f t="shared" si="14"/>
        <v>660.50200000000007</v>
      </c>
      <c r="O28" s="30">
        <f t="shared" si="15"/>
        <v>742.00000000000011</v>
      </c>
      <c r="P28" s="31">
        <f t="shared" si="6"/>
        <v>0.42702455391185001</v>
      </c>
      <c r="Q28" s="32">
        <f t="shared" si="7"/>
        <v>9.365678026367388E-3</v>
      </c>
      <c r="R28" s="34">
        <f t="shared" si="8"/>
        <v>1737.605</v>
      </c>
      <c r="S28" s="35">
        <f t="shared" si="1"/>
        <v>2.1932411006746772E-2</v>
      </c>
      <c r="T28" s="47"/>
      <c r="U28" s="37">
        <f>'[6]Cons by Fuel'!M19</f>
        <v>79225.444000000003</v>
      </c>
      <c r="W28" s="37">
        <v>563142</v>
      </c>
      <c r="X28" s="37">
        <v>49360</v>
      </c>
      <c r="Y28" s="37">
        <v>48000</v>
      </c>
      <c r="Z28" s="48">
        <f t="shared" si="16"/>
        <v>55.21</v>
      </c>
      <c r="AA28" s="49">
        <f t="shared" si="16"/>
        <v>10.283333333333333</v>
      </c>
      <c r="AB28" s="49">
        <f t="shared" si="16"/>
        <v>12</v>
      </c>
      <c r="AD28" s="50">
        <v>1.5</v>
      </c>
      <c r="AE28" s="51">
        <v>3</v>
      </c>
      <c r="AF28" s="51">
        <v>0.6</v>
      </c>
      <c r="AH28" s="38"/>
      <c r="AI28" s="36"/>
      <c r="AJ28" s="52">
        <v>10200</v>
      </c>
      <c r="AK28" s="37">
        <v>4800</v>
      </c>
      <c r="AL28" s="37">
        <v>4000</v>
      </c>
      <c r="AM28" s="53">
        <f t="shared" si="17"/>
        <v>19000</v>
      </c>
      <c r="AN28" s="53"/>
      <c r="AO28" s="39">
        <v>289422</v>
      </c>
      <c r="AP28" s="40">
        <f t="shared" si="2"/>
        <v>6.0037073892102191</v>
      </c>
      <c r="AQ28" s="40">
        <f t="shared" si="9"/>
        <v>3.4399769195154479</v>
      </c>
      <c r="AR28" s="40">
        <f t="shared" si="10"/>
        <v>2.5637304696947711</v>
      </c>
      <c r="AS28" s="41">
        <f t="shared" si="11"/>
        <v>100</v>
      </c>
      <c r="AT28" s="41">
        <f t="shared" si="11"/>
        <v>100</v>
      </c>
      <c r="AU28" s="41">
        <f t="shared" si="11"/>
        <v>100</v>
      </c>
      <c r="AV28" s="29"/>
      <c r="AW28" s="42">
        <v>1.7376050000000001</v>
      </c>
      <c r="AX28" s="43">
        <v>0.99560500000000007</v>
      </c>
      <c r="AY28" s="43">
        <f t="shared" si="12"/>
        <v>0.186</v>
      </c>
      <c r="AZ28" s="43">
        <f t="shared" si="12"/>
        <v>0.42499999999999999</v>
      </c>
      <c r="BA28" s="43">
        <f t="shared" si="12"/>
        <v>5.8000000000000003E-2</v>
      </c>
      <c r="BB28" s="43">
        <f t="shared" si="12"/>
        <v>3.5999999999999997E-2</v>
      </c>
      <c r="BC28" s="43">
        <f t="shared" si="12"/>
        <v>0.290605</v>
      </c>
      <c r="BD28" s="43">
        <v>0.7420000000000001</v>
      </c>
      <c r="BE28" s="43"/>
    </row>
    <row r="29" spans="1:57" ht="14.5" x14ac:dyDescent="0.35">
      <c r="A29" s="28">
        <f t="shared" si="3"/>
        <v>1988</v>
      </c>
      <c r="B29" s="46">
        <v>190</v>
      </c>
      <c r="C29" s="46">
        <v>404</v>
      </c>
      <c r="D29" s="46">
        <v>59</v>
      </c>
      <c r="E29" s="46">
        <v>48</v>
      </c>
      <c r="F29" s="29">
        <v>308.29399999999998</v>
      </c>
      <c r="G29" s="30">
        <f t="shared" si="0"/>
        <v>1009.294</v>
      </c>
      <c r="H29" s="31">
        <f t="shared" si="4"/>
        <v>0.57046045187202343</v>
      </c>
      <c r="I29" s="32">
        <f t="shared" si="5"/>
        <v>1.2183020792471045E-2</v>
      </c>
      <c r="J29" s="33">
        <v>98.117999999999995</v>
      </c>
      <c r="K29" s="29">
        <v>564.827</v>
      </c>
      <c r="L29" s="29">
        <v>49.033000000000001</v>
      </c>
      <c r="M29" s="29">
        <v>47.99</v>
      </c>
      <c r="N29" s="29">
        <f t="shared" si="14"/>
        <v>661.85</v>
      </c>
      <c r="O29" s="30">
        <f t="shared" si="15"/>
        <v>759.96800000000007</v>
      </c>
      <c r="P29" s="31">
        <f t="shared" si="6"/>
        <v>0.42953954812797651</v>
      </c>
      <c r="Q29" s="32">
        <f t="shared" si="7"/>
        <v>9.1734479206382231E-3</v>
      </c>
      <c r="R29" s="34">
        <f t="shared" si="8"/>
        <v>1769.2620000000002</v>
      </c>
      <c r="S29" s="35">
        <f t="shared" si="1"/>
        <v>2.135646871310927E-2</v>
      </c>
      <c r="T29" s="47"/>
      <c r="U29" s="37">
        <f>'[6]Cons by Fuel'!M20</f>
        <v>82844.313999999998</v>
      </c>
      <c r="W29" s="37">
        <v>564827</v>
      </c>
      <c r="X29" s="37">
        <v>47990</v>
      </c>
      <c r="Y29" s="37">
        <v>49033</v>
      </c>
      <c r="Z29" s="48">
        <f t="shared" si="16"/>
        <v>53.79304761904762</v>
      </c>
      <c r="AA29" s="49">
        <f t="shared" si="16"/>
        <v>9.5980000000000008</v>
      </c>
      <c r="AB29" s="49">
        <f t="shared" si="16"/>
        <v>11.959268292682927</v>
      </c>
      <c r="AD29" s="50">
        <v>1.6</v>
      </c>
      <c r="AE29" s="51">
        <v>2.8</v>
      </c>
      <c r="AF29" s="51">
        <v>0.6</v>
      </c>
      <c r="AH29" s="38"/>
      <c r="AI29" s="36"/>
      <c r="AJ29" s="52">
        <v>10500</v>
      </c>
      <c r="AK29" s="37">
        <v>5000</v>
      </c>
      <c r="AL29" s="37">
        <v>4100</v>
      </c>
      <c r="AM29" s="53">
        <f t="shared" si="17"/>
        <v>19600</v>
      </c>
      <c r="AN29" s="53"/>
      <c r="AO29" s="39">
        <v>289846</v>
      </c>
      <c r="AP29" s="40">
        <f t="shared" si="2"/>
        <v>6.1041449597372406</v>
      </c>
      <c r="AQ29" s="40">
        <f t="shared" si="9"/>
        <v>3.4821732920240405</v>
      </c>
      <c r="AR29" s="40">
        <f t="shared" si="10"/>
        <v>2.6219716677131997</v>
      </c>
      <c r="AS29" s="41">
        <f t="shared" si="11"/>
        <v>101.67292581093352</v>
      </c>
      <c r="AT29" s="41">
        <f t="shared" si="11"/>
        <v>101.22664696583303</v>
      </c>
      <c r="AU29" s="41">
        <f t="shared" si="11"/>
        <v>102.2717363898773</v>
      </c>
      <c r="AV29" s="29"/>
      <c r="AW29" s="42">
        <v>1.7692620000000001</v>
      </c>
      <c r="AX29" s="43">
        <v>1.0092939999999999</v>
      </c>
      <c r="AY29" s="43">
        <f t="shared" si="12"/>
        <v>0.19</v>
      </c>
      <c r="AZ29" s="43">
        <f t="shared" si="12"/>
        <v>0.40400000000000003</v>
      </c>
      <c r="BA29" s="43">
        <f t="shared" si="12"/>
        <v>5.8999999999999997E-2</v>
      </c>
      <c r="BB29" s="43">
        <f t="shared" si="12"/>
        <v>4.8000000000000001E-2</v>
      </c>
      <c r="BC29" s="43">
        <f t="shared" si="12"/>
        <v>0.30829399999999996</v>
      </c>
      <c r="BD29" s="43">
        <v>0.75996800000000009</v>
      </c>
      <c r="BE29" s="43"/>
    </row>
    <row r="30" spans="1:57" ht="14.5" x14ac:dyDescent="0.35">
      <c r="A30" s="28">
        <f t="shared" si="3"/>
        <v>1989</v>
      </c>
      <c r="B30" s="46">
        <v>172</v>
      </c>
      <c r="C30" s="46">
        <v>386</v>
      </c>
      <c r="D30" s="46">
        <v>60</v>
      </c>
      <c r="E30" s="46">
        <v>28</v>
      </c>
      <c r="F30" s="29">
        <v>336.09100000000001</v>
      </c>
      <c r="G30" s="30">
        <f t="shared" si="0"/>
        <v>982.09100000000001</v>
      </c>
      <c r="H30" s="31">
        <f t="shared" si="4"/>
        <v>0.56845779881352665</v>
      </c>
      <c r="I30" s="32">
        <f t="shared" si="5"/>
        <v>1.1559888540042262E-2</v>
      </c>
      <c r="J30" s="33">
        <v>98.796999999999997</v>
      </c>
      <c r="K30" s="29">
        <v>555.22799999999995</v>
      </c>
      <c r="L30" s="29">
        <v>46.145000000000003</v>
      </c>
      <c r="M30" s="29">
        <v>45.38</v>
      </c>
      <c r="N30" s="29">
        <f t="shared" si="14"/>
        <v>646.75299999999993</v>
      </c>
      <c r="O30" s="30">
        <f t="shared" si="15"/>
        <v>745.55</v>
      </c>
      <c r="P30" s="31">
        <f t="shared" si="6"/>
        <v>0.4315422011864733</v>
      </c>
      <c r="Q30" s="32">
        <f t="shared" si="7"/>
        <v>8.7756377983593259E-3</v>
      </c>
      <c r="R30" s="34">
        <f t="shared" si="8"/>
        <v>1727.6410000000001</v>
      </c>
      <c r="S30" s="35">
        <f t="shared" si="1"/>
        <v>2.0335526338401588E-2</v>
      </c>
      <c r="T30" s="47"/>
      <c r="U30" s="37">
        <f>'[6]Cons by Fuel'!M21</f>
        <v>84956.788</v>
      </c>
      <c r="W30" s="37">
        <v>555228</v>
      </c>
      <c r="X30" s="37">
        <v>45380</v>
      </c>
      <c r="Y30" s="37">
        <v>46145</v>
      </c>
      <c r="Z30" s="48">
        <f t="shared" si="16"/>
        <v>52.38</v>
      </c>
      <c r="AA30" s="49">
        <f t="shared" si="16"/>
        <v>9.4541666666666675</v>
      </c>
      <c r="AB30" s="49">
        <f t="shared" si="16"/>
        <v>11.254878048780487</v>
      </c>
      <c r="AD30" s="50">
        <v>1.3</v>
      </c>
      <c r="AE30" s="51">
        <v>2.5</v>
      </c>
      <c r="AF30" s="51">
        <v>0.7</v>
      </c>
      <c r="AH30" s="38"/>
      <c r="AI30" s="36"/>
      <c r="AJ30" s="52">
        <v>10600</v>
      </c>
      <c r="AK30" s="37">
        <v>4800</v>
      </c>
      <c r="AL30" s="37">
        <v>4100</v>
      </c>
      <c r="AM30" s="53">
        <f t="shared" si="17"/>
        <v>19500</v>
      </c>
      <c r="AN30" s="53"/>
      <c r="AO30" s="39">
        <v>305761</v>
      </c>
      <c r="AP30" s="40">
        <f t="shared" si="2"/>
        <v>5.6502987627591486</v>
      </c>
      <c r="AQ30" s="40">
        <f t="shared" si="9"/>
        <v>3.2119563973168588</v>
      </c>
      <c r="AR30" s="40">
        <f t="shared" si="10"/>
        <v>2.4383423654422898</v>
      </c>
      <c r="AS30" s="41">
        <f t="shared" si="11"/>
        <v>94.113493487603819</v>
      </c>
      <c r="AT30" s="41">
        <f t="shared" si="11"/>
        <v>93.371451973849062</v>
      </c>
      <c r="AU30" s="41">
        <f t="shared" si="11"/>
        <v>95.10915419016689</v>
      </c>
      <c r="AV30" s="29"/>
      <c r="AW30" s="42">
        <v>1.727641</v>
      </c>
      <c r="AX30" s="43">
        <v>0.98209100000000005</v>
      </c>
      <c r="AY30" s="43">
        <f t="shared" si="12"/>
        <v>0.17199999999999999</v>
      </c>
      <c r="AZ30" s="43">
        <f t="shared" si="12"/>
        <v>0.38600000000000001</v>
      </c>
      <c r="BA30" s="43">
        <f t="shared" si="12"/>
        <v>0.06</v>
      </c>
      <c r="BB30" s="43">
        <f t="shared" si="12"/>
        <v>2.8000000000000001E-2</v>
      </c>
      <c r="BC30" s="43">
        <f t="shared" si="12"/>
        <v>0.33609100000000003</v>
      </c>
      <c r="BD30" s="43">
        <v>0.74554999999999993</v>
      </c>
      <c r="BE30" s="43"/>
    </row>
    <row r="31" spans="1:57" ht="14.5" x14ac:dyDescent="0.35">
      <c r="A31" s="28">
        <f t="shared" si="3"/>
        <v>1990</v>
      </c>
      <c r="B31" s="46">
        <v>178</v>
      </c>
      <c r="C31" s="46">
        <v>355</v>
      </c>
      <c r="D31" s="46">
        <v>58</v>
      </c>
      <c r="E31" s="46">
        <v>48</v>
      </c>
      <c r="F31" s="29">
        <v>318.40199999999999</v>
      </c>
      <c r="G31" s="30">
        <f t="shared" si="0"/>
        <v>957.40200000000004</v>
      </c>
      <c r="H31" s="31">
        <f t="shared" si="4"/>
        <v>0.55761916798781097</v>
      </c>
      <c r="I31" s="32">
        <f t="shared" si="5"/>
        <v>1.1307739062336456E-2</v>
      </c>
      <c r="J31" s="33">
        <v>100.042</v>
      </c>
      <c r="K31" s="29">
        <v>565.65599999999995</v>
      </c>
      <c r="L31" s="29">
        <v>48.985999999999997</v>
      </c>
      <c r="M31" s="29">
        <v>44.86</v>
      </c>
      <c r="N31" s="29">
        <f t="shared" si="14"/>
        <v>659.50199999999995</v>
      </c>
      <c r="O31" s="30">
        <f t="shared" si="15"/>
        <v>759.54399999999998</v>
      </c>
      <c r="P31" s="31">
        <f t="shared" si="6"/>
        <v>0.44238083201218908</v>
      </c>
      <c r="Q31" s="32">
        <f t="shared" si="7"/>
        <v>8.9708663219455163E-3</v>
      </c>
      <c r="R31" s="34">
        <f t="shared" si="8"/>
        <v>1716.9459999999999</v>
      </c>
      <c r="S31" s="35">
        <f t="shared" si="1"/>
        <v>2.0278605384281969E-2</v>
      </c>
      <c r="T31" s="47"/>
      <c r="U31" s="37">
        <f>'[6]Cons by Fuel'!M22</f>
        <v>84667.854000000007</v>
      </c>
      <c r="W31" s="37">
        <v>565656</v>
      </c>
      <c r="X31" s="37">
        <v>44860</v>
      </c>
      <c r="Y31" s="37">
        <v>48986</v>
      </c>
      <c r="Z31" s="48">
        <f t="shared" si="16"/>
        <v>50.96</v>
      </c>
      <c r="AA31" s="49">
        <f t="shared" si="16"/>
        <v>8.6269230769230774</v>
      </c>
      <c r="AB31" s="49">
        <f t="shared" si="16"/>
        <v>11.392093023255814</v>
      </c>
      <c r="AD31" s="50">
        <v>1.5</v>
      </c>
      <c r="AE31" s="51">
        <v>2.7</v>
      </c>
      <c r="AF31" s="51">
        <v>0.6</v>
      </c>
      <c r="AH31" s="38"/>
      <c r="AI31" s="36"/>
      <c r="AJ31" s="52">
        <v>11100</v>
      </c>
      <c r="AK31" s="37">
        <v>5200</v>
      </c>
      <c r="AL31" s="37">
        <v>4300</v>
      </c>
      <c r="AM31" s="53">
        <f t="shared" si="17"/>
        <v>20600</v>
      </c>
      <c r="AN31" s="53"/>
      <c r="AO31" s="39">
        <v>309109</v>
      </c>
      <c r="AP31" s="40">
        <f t="shared" si="2"/>
        <v>5.5545001924887334</v>
      </c>
      <c r="AQ31" s="40">
        <f t="shared" si="9"/>
        <v>3.0972957759237034</v>
      </c>
      <c r="AR31" s="40">
        <f t="shared" si="10"/>
        <v>2.4572044165650304</v>
      </c>
      <c r="AS31" s="41">
        <f t="shared" si="11"/>
        <v>92.517836603282916</v>
      </c>
      <c r="AT31" s="41">
        <f t="shared" si="11"/>
        <v>90.038272011429243</v>
      </c>
      <c r="AU31" s="41">
        <f t="shared" si="11"/>
        <v>95.844880950280881</v>
      </c>
      <c r="AV31" s="29"/>
      <c r="AW31" s="42">
        <v>1.7169459999999999</v>
      </c>
      <c r="AX31" s="43">
        <v>0.95740200000000009</v>
      </c>
      <c r="AY31" s="43">
        <f t="shared" si="12"/>
        <v>0.17799999999999999</v>
      </c>
      <c r="AZ31" s="43">
        <f t="shared" si="12"/>
        <v>0.35499999999999998</v>
      </c>
      <c r="BA31" s="43">
        <f t="shared" si="12"/>
        <v>5.8000000000000003E-2</v>
      </c>
      <c r="BB31" s="43">
        <f t="shared" si="12"/>
        <v>4.8000000000000001E-2</v>
      </c>
      <c r="BC31" s="43">
        <f t="shared" si="12"/>
        <v>0.31840199999999996</v>
      </c>
      <c r="BD31" s="43">
        <v>0.759544</v>
      </c>
      <c r="BE31" s="43"/>
    </row>
    <row r="32" spans="1:57" ht="14.5" x14ac:dyDescent="0.35">
      <c r="A32" s="28">
        <f t="shared" si="3"/>
        <v>1991</v>
      </c>
      <c r="B32" s="46">
        <v>159</v>
      </c>
      <c r="C32" s="46">
        <v>372</v>
      </c>
      <c r="D32" s="46">
        <v>54</v>
      </c>
      <c r="E32" s="46">
        <v>75</v>
      </c>
      <c r="F32" s="29">
        <v>315.875</v>
      </c>
      <c r="G32" s="30">
        <f t="shared" si="0"/>
        <v>975.875</v>
      </c>
      <c r="H32" s="31">
        <f t="shared" si="4"/>
        <v>0.56733752069651922</v>
      </c>
      <c r="I32" s="32">
        <f t="shared" si="5"/>
        <v>1.1535787817205647E-2</v>
      </c>
      <c r="J32" s="33">
        <v>95.968000000000004</v>
      </c>
      <c r="K32" s="29">
        <v>560.96799999999996</v>
      </c>
      <c r="L32" s="29">
        <v>46.134999999999998</v>
      </c>
      <c r="M32" s="29">
        <v>41.15</v>
      </c>
      <c r="N32" s="29">
        <f t="shared" si="14"/>
        <v>648.25299999999993</v>
      </c>
      <c r="O32" s="30">
        <f t="shared" si="15"/>
        <v>744.22099999999989</v>
      </c>
      <c r="P32" s="31">
        <f t="shared" si="6"/>
        <v>0.43266247930348067</v>
      </c>
      <c r="Q32" s="32">
        <f t="shared" si="7"/>
        <v>8.7974131370396839E-3</v>
      </c>
      <c r="R32" s="34">
        <f t="shared" si="8"/>
        <v>1720.096</v>
      </c>
      <c r="S32" s="35">
        <f t="shared" si="1"/>
        <v>2.0333200954245331E-2</v>
      </c>
      <c r="T32" s="47"/>
      <c r="U32" s="37">
        <f>'[6]Cons by Fuel'!M23</f>
        <v>84595.436000000002</v>
      </c>
      <c r="W32" s="37">
        <v>560968</v>
      </c>
      <c r="X32" s="37">
        <v>41150</v>
      </c>
      <c r="Y32" s="37">
        <v>46135</v>
      </c>
      <c r="Z32" s="48">
        <f t="shared" si="16"/>
        <v>49.643185840707964</v>
      </c>
      <c r="AA32" s="49">
        <f t="shared" si="16"/>
        <v>8.23</v>
      </c>
      <c r="AB32" s="49">
        <f t="shared" si="16"/>
        <v>10.984523809523809</v>
      </c>
      <c r="AD32" s="50">
        <v>1.4</v>
      </c>
      <c r="AE32" s="51">
        <v>2.8</v>
      </c>
      <c r="AF32" s="51">
        <v>0.6</v>
      </c>
      <c r="AH32" s="38"/>
      <c r="AI32" s="36"/>
      <c r="AJ32" s="52">
        <v>11300</v>
      </c>
      <c r="AK32" s="37">
        <v>5000</v>
      </c>
      <c r="AL32" s="37">
        <v>4200</v>
      </c>
      <c r="AM32" s="53">
        <f t="shared" si="17"/>
        <v>20500</v>
      </c>
      <c r="AN32" s="53"/>
      <c r="AO32" s="39">
        <v>303352</v>
      </c>
      <c r="AP32" s="40">
        <f t="shared" si="2"/>
        <v>5.6702972124792321</v>
      </c>
      <c r="AQ32" s="40">
        <f t="shared" si="9"/>
        <v>3.2169723621403516</v>
      </c>
      <c r="AR32" s="40">
        <f t="shared" si="10"/>
        <v>2.45332485033888</v>
      </c>
      <c r="AS32" s="41">
        <f t="shared" si="11"/>
        <v>94.446595160014184</v>
      </c>
      <c r="AT32" s="41">
        <f t="shared" si="11"/>
        <v>93.517265883094694</v>
      </c>
      <c r="AU32" s="41">
        <f t="shared" si="11"/>
        <v>95.693555907652197</v>
      </c>
      <c r="AV32" s="29"/>
      <c r="AW32" s="42">
        <v>1.7200960000000001</v>
      </c>
      <c r="AX32" s="43">
        <v>0.97587500000000005</v>
      </c>
      <c r="AY32" s="43">
        <f t="shared" si="12"/>
        <v>0.159</v>
      </c>
      <c r="AZ32" s="43">
        <f t="shared" si="12"/>
        <v>0.372</v>
      </c>
      <c r="BA32" s="43">
        <f t="shared" si="12"/>
        <v>5.3999999999999999E-2</v>
      </c>
      <c r="BB32" s="43">
        <f t="shared" si="12"/>
        <v>7.4999999999999997E-2</v>
      </c>
      <c r="BC32" s="43">
        <f t="shared" si="12"/>
        <v>0.31587500000000002</v>
      </c>
      <c r="BD32" s="43">
        <v>0.74422099999999991</v>
      </c>
      <c r="BE32" s="43"/>
    </row>
    <row r="33" spans="1:57" ht="14.5" x14ac:dyDescent="0.35">
      <c r="A33" s="28">
        <f t="shared" si="3"/>
        <v>1992</v>
      </c>
      <c r="B33" s="46">
        <v>183</v>
      </c>
      <c r="C33" s="46">
        <v>436.18</v>
      </c>
      <c r="D33" s="46">
        <v>78.244</v>
      </c>
      <c r="E33" s="46">
        <v>47.677999999999997</v>
      </c>
      <c r="F33" s="29">
        <v>330.20400000000001</v>
      </c>
      <c r="G33" s="30">
        <f t="shared" si="0"/>
        <v>1075.306</v>
      </c>
      <c r="H33" s="31">
        <f t="shared" si="4"/>
        <v>0.59488083363622124</v>
      </c>
      <c r="I33" s="32">
        <f t="shared" si="5"/>
        <v>1.2511028969554682E-2</v>
      </c>
      <c r="J33" s="33">
        <v>95.210999999999999</v>
      </c>
      <c r="K33" s="29">
        <v>553.43799999999999</v>
      </c>
      <c r="L33" s="29">
        <v>45.168999999999997</v>
      </c>
      <c r="M33" s="29">
        <v>38.475000000000001</v>
      </c>
      <c r="N33" s="29">
        <f t="shared" si="14"/>
        <v>637.08199999999999</v>
      </c>
      <c r="O33" s="30">
        <f t="shared" si="15"/>
        <v>732.29300000000001</v>
      </c>
      <c r="P33" s="31">
        <f t="shared" si="6"/>
        <v>0.40511916636377865</v>
      </c>
      <c r="Q33" s="32">
        <f t="shared" si="7"/>
        <v>8.5201225857589429E-3</v>
      </c>
      <c r="R33" s="34">
        <f t="shared" si="8"/>
        <v>1807.5990000000002</v>
      </c>
      <c r="S33" s="35">
        <f t="shared" si="1"/>
        <v>2.1031151555313626E-2</v>
      </c>
      <c r="T33" s="47"/>
      <c r="U33" s="37">
        <f>'[6]Cons by Fuel'!M24</f>
        <v>85948.645999999993</v>
      </c>
      <c r="W33" s="37">
        <v>553438</v>
      </c>
      <c r="X33" s="37">
        <v>38475</v>
      </c>
      <c r="Y33" s="37">
        <v>45169</v>
      </c>
      <c r="Z33" s="48">
        <f t="shared" si="16"/>
        <v>48.125043478260871</v>
      </c>
      <c r="AA33" s="49">
        <f t="shared" si="16"/>
        <v>7.6950000000000003</v>
      </c>
      <c r="AB33" s="49">
        <f t="shared" si="16"/>
        <v>10.754523809523809</v>
      </c>
      <c r="AD33" s="50">
        <v>1.6</v>
      </c>
      <c r="AE33" s="51">
        <v>3.1</v>
      </c>
      <c r="AF33" s="51">
        <v>0.9</v>
      </c>
      <c r="AG33" s="45">
        <v>46.289000000000001</v>
      </c>
      <c r="AH33" s="38"/>
      <c r="AI33" s="36"/>
      <c r="AJ33" s="52">
        <v>11500</v>
      </c>
      <c r="AK33" s="37">
        <v>5000</v>
      </c>
      <c r="AL33" s="37">
        <v>4200</v>
      </c>
      <c r="AM33" s="53">
        <f t="shared" si="17"/>
        <v>20700</v>
      </c>
      <c r="AN33" s="53"/>
      <c r="AO33" s="39">
        <v>306652</v>
      </c>
      <c r="AP33" s="40">
        <f t="shared" si="2"/>
        <v>5.8946264821361032</v>
      </c>
      <c r="AQ33" s="40">
        <f t="shared" si="9"/>
        <v>3.5066003156672712</v>
      </c>
      <c r="AR33" s="40">
        <f t="shared" si="10"/>
        <v>2.3880261664688311</v>
      </c>
      <c r="AS33" s="41">
        <f t="shared" si="11"/>
        <v>98.183107536683849</v>
      </c>
      <c r="AT33" s="41">
        <f t="shared" si="11"/>
        <v>101.93673962676493</v>
      </c>
      <c r="AU33" s="41">
        <f t="shared" si="11"/>
        <v>93.146537621528566</v>
      </c>
      <c r="AV33" s="29"/>
      <c r="AW33" s="42">
        <v>1.8075990000000002</v>
      </c>
      <c r="AX33" s="43">
        <v>1.0753060000000001</v>
      </c>
      <c r="AY33" s="43">
        <f t="shared" si="12"/>
        <v>0.183</v>
      </c>
      <c r="AZ33" s="43">
        <f t="shared" si="12"/>
        <v>0.43618000000000001</v>
      </c>
      <c r="BA33" s="43">
        <f t="shared" si="12"/>
        <v>7.8243999999999994E-2</v>
      </c>
      <c r="BB33" s="43">
        <f t="shared" si="12"/>
        <v>4.7677999999999998E-2</v>
      </c>
      <c r="BC33" s="43">
        <f t="shared" si="12"/>
        <v>0.330204</v>
      </c>
      <c r="BD33" s="43">
        <v>0.73229299999999997</v>
      </c>
      <c r="BE33" s="43"/>
    </row>
    <row r="34" spans="1:57" ht="14.5" x14ac:dyDescent="0.35">
      <c r="A34" s="28">
        <f t="shared" si="3"/>
        <v>1993</v>
      </c>
      <c r="B34" s="46">
        <v>187.25</v>
      </c>
      <c r="C34" s="46">
        <v>455.73500000000001</v>
      </c>
      <c r="D34" s="46">
        <v>69.388000000000005</v>
      </c>
      <c r="E34" s="46">
        <v>58.942</v>
      </c>
      <c r="F34" s="29">
        <v>333.65800000000002</v>
      </c>
      <c r="G34" s="30">
        <f t="shared" si="0"/>
        <v>1104.973</v>
      </c>
      <c r="H34" s="31">
        <f t="shared" si="4"/>
        <v>0.60944088361711179</v>
      </c>
      <c r="I34" s="32">
        <f t="shared" si="5"/>
        <v>1.2617062222374315E-2</v>
      </c>
      <c r="J34" s="33">
        <v>93.052000000000007</v>
      </c>
      <c r="K34" s="29">
        <v>532.471</v>
      </c>
      <c r="L34" s="29">
        <v>45.087000000000003</v>
      </c>
      <c r="M34" s="29">
        <v>37.51</v>
      </c>
      <c r="N34" s="29">
        <f t="shared" si="14"/>
        <v>615.06799999999998</v>
      </c>
      <c r="O34" s="30">
        <f t="shared" si="15"/>
        <v>708.12</v>
      </c>
      <c r="P34" s="31">
        <f t="shared" si="6"/>
        <v>0.39055911638288826</v>
      </c>
      <c r="Q34" s="32">
        <f t="shared" si="7"/>
        <v>8.0856220929449874E-3</v>
      </c>
      <c r="R34" s="34">
        <f t="shared" si="8"/>
        <v>1813.0929999999998</v>
      </c>
      <c r="S34" s="35">
        <f t="shared" si="1"/>
        <v>2.0702684315319301E-2</v>
      </c>
      <c r="T34" s="47"/>
      <c r="U34" s="37">
        <f>'[6]Cons by Fuel'!M25</f>
        <v>87577.676999999996</v>
      </c>
      <c r="W34" s="37">
        <v>532471</v>
      </c>
      <c r="X34" s="37">
        <v>37510</v>
      </c>
      <c r="Y34" s="37">
        <v>45087</v>
      </c>
      <c r="Z34" s="48">
        <f t="shared" si="16"/>
        <v>46.70798245614035</v>
      </c>
      <c r="AA34" s="49">
        <f t="shared" si="16"/>
        <v>7.3549019607843134</v>
      </c>
      <c r="AB34" s="49">
        <f t="shared" si="16"/>
        <v>10.247045454545454</v>
      </c>
      <c r="AD34" s="50">
        <v>1.4</v>
      </c>
      <c r="AE34" s="51">
        <v>3.3</v>
      </c>
      <c r="AF34" s="51">
        <v>0.7</v>
      </c>
      <c r="AG34" s="45">
        <v>57.225000000000001</v>
      </c>
      <c r="AH34" s="38"/>
      <c r="AI34" s="55">
        <v>258</v>
      </c>
      <c r="AJ34" s="52">
        <v>11400</v>
      </c>
      <c r="AK34" s="37">
        <v>5100</v>
      </c>
      <c r="AL34" s="37">
        <v>4400</v>
      </c>
      <c r="AM34" s="53">
        <f t="shared" si="17"/>
        <v>20900</v>
      </c>
      <c r="AN34" s="53"/>
      <c r="AO34" s="39">
        <v>295503</v>
      </c>
      <c r="AP34" s="40">
        <f t="shared" si="2"/>
        <v>6.135616220478302</v>
      </c>
      <c r="AQ34" s="40">
        <f t="shared" si="9"/>
        <v>3.7392953709437804</v>
      </c>
      <c r="AR34" s="40">
        <f t="shared" si="10"/>
        <v>2.3963208495345225</v>
      </c>
      <c r="AS34" s="41">
        <f t="shared" si="11"/>
        <v>102.19712292283178</v>
      </c>
      <c r="AT34" s="41">
        <f t="shared" si="11"/>
        <v>108.70117615412647</v>
      </c>
      <c r="AU34" s="41">
        <f t="shared" si="11"/>
        <v>93.470077212126753</v>
      </c>
      <c r="AV34" s="29"/>
      <c r="AW34" s="42">
        <v>1.8130929999999998</v>
      </c>
      <c r="AX34" s="43">
        <v>1.104973</v>
      </c>
      <c r="AY34" s="43">
        <f t="shared" si="12"/>
        <v>0.18725</v>
      </c>
      <c r="AZ34" s="43">
        <f t="shared" si="12"/>
        <v>0.455735</v>
      </c>
      <c r="BA34" s="43">
        <f t="shared" si="12"/>
        <v>6.9388000000000005E-2</v>
      </c>
      <c r="BB34" s="43">
        <f t="shared" si="12"/>
        <v>5.8942000000000001E-2</v>
      </c>
      <c r="BC34" s="43">
        <f t="shared" si="12"/>
        <v>0.33365800000000001</v>
      </c>
      <c r="BD34" s="43">
        <v>0.70811999999999997</v>
      </c>
      <c r="BE34" s="43"/>
    </row>
    <row r="35" spans="1:57" ht="14.5" x14ac:dyDescent="0.35">
      <c r="A35" s="28">
        <f t="shared" si="3"/>
        <v>1994</v>
      </c>
      <c r="B35" s="46">
        <v>196.125</v>
      </c>
      <c r="C35" s="46">
        <v>482.08600000000001</v>
      </c>
      <c r="D35" s="46">
        <v>77.331000000000003</v>
      </c>
      <c r="E35" s="46">
        <v>68.078000000000003</v>
      </c>
      <c r="F35" s="29">
        <v>333.65800000000002</v>
      </c>
      <c r="G35" s="30">
        <f t="shared" si="0"/>
        <v>1157.278</v>
      </c>
      <c r="H35" s="31">
        <f t="shared" si="4"/>
        <v>0.60577404245785726</v>
      </c>
      <c r="I35" s="32">
        <f t="shared" si="5"/>
        <v>1.2966959328722499E-2</v>
      </c>
      <c r="J35" s="33">
        <v>101.13500000000001</v>
      </c>
      <c r="K35" s="29">
        <v>570.66700000000003</v>
      </c>
      <c r="L35" s="29">
        <v>45.831000000000003</v>
      </c>
      <c r="M35" s="29">
        <v>35.500999999999998</v>
      </c>
      <c r="N35" s="29">
        <f t="shared" si="14"/>
        <v>651.99900000000002</v>
      </c>
      <c r="O35" s="30">
        <f t="shared" si="15"/>
        <v>753.13400000000001</v>
      </c>
      <c r="P35" s="31">
        <f t="shared" si="6"/>
        <v>0.39422595754214274</v>
      </c>
      <c r="Q35" s="32">
        <f t="shared" si="7"/>
        <v>8.4386447742703929E-3</v>
      </c>
      <c r="R35" s="34">
        <f t="shared" si="8"/>
        <v>1910.412</v>
      </c>
      <c r="S35" s="35">
        <f t="shared" si="1"/>
        <v>2.140560410299289E-2</v>
      </c>
      <c r="T35" s="47"/>
      <c r="U35" s="37">
        <f>'[6]Cons by Fuel'!M26</f>
        <v>89248.217000000004</v>
      </c>
      <c r="W35" s="37">
        <v>570667</v>
      </c>
      <c r="X35" s="37">
        <v>35501</v>
      </c>
      <c r="Y35" s="37">
        <v>45831</v>
      </c>
      <c r="Z35" s="48">
        <f t="shared" si="16"/>
        <v>45.291031746031749</v>
      </c>
      <c r="AA35" s="49">
        <f t="shared" si="16"/>
        <v>6.6983018867924526</v>
      </c>
      <c r="AB35" s="49">
        <f t="shared" si="16"/>
        <v>10.184666666666667</v>
      </c>
      <c r="AD35" s="50">
        <v>1.4</v>
      </c>
      <c r="AE35" s="51">
        <v>3.5</v>
      </c>
      <c r="AF35" s="51">
        <v>0.9</v>
      </c>
      <c r="AG35" s="45">
        <v>66.094999999999999</v>
      </c>
      <c r="AH35" s="38"/>
      <c r="AI35" s="36"/>
      <c r="AJ35" s="52">
        <v>12600</v>
      </c>
      <c r="AK35" s="37">
        <v>5300</v>
      </c>
      <c r="AL35" s="37">
        <v>4500</v>
      </c>
      <c r="AM35" s="53">
        <f t="shared" si="17"/>
        <v>22400</v>
      </c>
      <c r="AN35" s="53"/>
      <c r="AO35" s="39">
        <v>307905</v>
      </c>
      <c r="AP35" s="40">
        <f t="shared" si="2"/>
        <v>6.2045501047400986</v>
      </c>
      <c r="AQ35" s="40">
        <f t="shared" si="9"/>
        <v>3.758555398580731</v>
      </c>
      <c r="AR35" s="40">
        <f t="shared" si="10"/>
        <v>2.4459947061593672</v>
      </c>
      <c r="AS35" s="41">
        <f t="shared" si="11"/>
        <v>103.34531153018602</v>
      </c>
      <c r="AT35" s="41">
        <f t="shared" si="11"/>
        <v>109.26106443499503</v>
      </c>
      <c r="AU35" s="41">
        <f t="shared" si="11"/>
        <v>95.407638793269044</v>
      </c>
      <c r="AV35" s="29"/>
      <c r="AW35" s="42">
        <v>1.910412</v>
      </c>
      <c r="AX35" s="43">
        <v>1.157278</v>
      </c>
      <c r="AY35" s="43">
        <f t="shared" si="12"/>
        <v>0.19612499999999999</v>
      </c>
      <c r="AZ35" s="43">
        <f t="shared" si="12"/>
        <v>0.48208600000000001</v>
      </c>
      <c r="BA35" s="43">
        <f t="shared" si="12"/>
        <v>7.7330999999999997E-2</v>
      </c>
      <c r="BB35" s="43">
        <f t="shared" si="12"/>
        <v>6.8078E-2</v>
      </c>
      <c r="BC35" s="43">
        <f t="shared" si="12"/>
        <v>0.33365800000000001</v>
      </c>
      <c r="BD35" s="43">
        <v>0.75313399999999997</v>
      </c>
      <c r="BE35" s="43"/>
    </row>
    <row r="36" spans="1:57" ht="14.5" x14ac:dyDescent="0.35">
      <c r="A36" s="28">
        <f t="shared" si="3"/>
        <v>1995</v>
      </c>
      <c r="B36" s="46">
        <v>178.25</v>
      </c>
      <c r="C36" s="46">
        <v>504.83199999999999</v>
      </c>
      <c r="D36" s="46">
        <v>70.027000000000001</v>
      </c>
      <c r="E36" s="46">
        <v>84.501000000000005</v>
      </c>
      <c r="F36" s="29">
        <v>371.548</v>
      </c>
      <c r="G36" s="30">
        <f t="shared" si="0"/>
        <v>1209.1579999999999</v>
      </c>
      <c r="H36" s="31">
        <f t="shared" si="4"/>
        <v>0.63706853993381463</v>
      </c>
      <c r="I36" s="32">
        <f t="shared" si="5"/>
        <v>1.3255190620032968E-2</v>
      </c>
      <c r="J36" s="33">
        <v>100.489</v>
      </c>
      <c r="K36" s="29">
        <v>513.32600000000002</v>
      </c>
      <c r="L36" s="29">
        <v>43.116</v>
      </c>
      <c r="M36" s="29">
        <v>31.914000000000001</v>
      </c>
      <c r="N36" s="29">
        <f t="shared" si="14"/>
        <v>588.35599999999999</v>
      </c>
      <c r="O36" s="30">
        <f t="shared" si="15"/>
        <v>688.84500000000003</v>
      </c>
      <c r="P36" s="31">
        <f t="shared" si="6"/>
        <v>0.36293146006618537</v>
      </c>
      <c r="Q36" s="32">
        <f t="shared" si="7"/>
        <v>7.5513471214321125E-3</v>
      </c>
      <c r="R36" s="34">
        <f t="shared" si="8"/>
        <v>1898.0029999999999</v>
      </c>
      <c r="S36" s="35">
        <f t="shared" si="1"/>
        <v>2.080653774146508E-2</v>
      </c>
      <c r="T36" s="47"/>
      <c r="U36" s="37">
        <f>'[6]Cons by Fuel'!M27</f>
        <v>91221.471999999994</v>
      </c>
      <c r="W36" s="37">
        <v>513326</v>
      </c>
      <c r="X36" s="37">
        <v>31914</v>
      </c>
      <c r="Y36" s="37">
        <v>43116</v>
      </c>
      <c r="Z36" s="48">
        <f t="shared" si="16"/>
        <v>43.874017094017091</v>
      </c>
      <c r="AA36" s="49">
        <f t="shared" si="16"/>
        <v>6.2576470588235296</v>
      </c>
      <c r="AB36" s="49">
        <f t="shared" si="16"/>
        <v>9.7990909090909089</v>
      </c>
      <c r="AD36" s="50">
        <v>1.4</v>
      </c>
      <c r="AE36" s="51">
        <v>3.6</v>
      </c>
      <c r="AF36" s="51">
        <v>0.7</v>
      </c>
      <c r="AG36" s="45">
        <v>82.04</v>
      </c>
      <c r="AH36" s="38"/>
      <c r="AI36" s="36"/>
      <c r="AJ36" s="52">
        <v>11700</v>
      </c>
      <c r="AK36" s="37">
        <v>5100</v>
      </c>
      <c r="AL36" s="37">
        <v>4400</v>
      </c>
      <c r="AM36" s="53">
        <f t="shared" si="17"/>
        <v>21200</v>
      </c>
      <c r="AN36" s="53"/>
      <c r="AO36" s="39">
        <v>301349</v>
      </c>
      <c r="AP36" s="40">
        <f t="shared" si="2"/>
        <v>6.2983550633982528</v>
      </c>
      <c r="AQ36" s="40">
        <f t="shared" si="9"/>
        <v>4.0124838642238734</v>
      </c>
      <c r="AR36" s="40">
        <f t="shared" si="10"/>
        <v>2.2858711991743794</v>
      </c>
      <c r="AS36" s="41">
        <f t="shared" si="11"/>
        <v>104.90776207244161</v>
      </c>
      <c r="AT36" s="41">
        <f t="shared" si="11"/>
        <v>116.64275540514582</v>
      </c>
      <c r="AU36" s="41">
        <f t="shared" si="11"/>
        <v>89.161915661381016</v>
      </c>
      <c r="AV36" s="29"/>
      <c r="AW36" s="42">
        <v>1.8980029999999999</v>
      </c>
      <c r="AX36" s="43">
        <v>1.209158</v>
      </c>
      <c r="AY36" s="43">
        <f t="shared" si="12"/>
        <v>0.17824999999999999</v>
      </c>
      <c r="AZ36" s="43">
        <f t="shared" si="12"/>
        <v>0.50483199999999995</v>
      </c>
      <c r="BA36" s="43">
        <f t="shared" si="12"/>
        <v>7.0027000000000006E-2</v>
      </c>
      <c r="BB36" s="43">
        <f t="shared" si="12"/>
        <v>8.4501000000000007E-2</v>
      </c>
      <c r="BC36" s="43">
        <f t="shared" si="12"/>
        <v>0.37154799999999999</v>
      </c>
      <c r="BD36" s="43">
        <v>0.68884500000000004</v>
      </c>
      <c r="BE36" s="43"/>
    </row>
    <row r="37" spans="1:57" ht="14.5" x14ac:dyDescent="0.35">
      <c r="A37" s="28">
        <f t="shared" si="3"/>
        <v>1996</v>
      </c>
      <c r="B37" s="46">
        <v>177.75</v>
      </c>
      <c r="C37" s="46">
        <v>488.327</v>
      </c>
      <c r="D37" s="46">
        <v>71.671000000000006</v>
      </c>
      <c r="E37" s="46">
        <v>74.573999999999998</v>
      </c>
      <c r="F37" s="29">
        <v>401.44799999999998</v>
      </c>
      <c r="G37" s="30">
        <f t="shared" si="0"/>
        <v>1213.77</v>
      </c>
      <c r="H37" s="31">
        <f t="shared" si="4"/>
        <v>0.6352831078453488</v>
      </c>
      <c r="I37" s="32">
        <f t="shared" si="5"/>
        <v>1.2881733877113435E-2</v>
      </c>
      <c r="J37" s="33">
        <v>102.858</v>
      </c>
      <c r="K37" s="29">
        <v>522.36500000000001</v>
      </c>
      <c r="L37" s="29">
        <v>43.432000000000002</v>
      </c>
      <c r="M37" s="29">
        <v>28.172000000000001</v>
      </c>
      <c r="N37" s="29">
        <f t="shared" si="14"/>
        <v>593.96900000000005</v>
      </c>
      <c r="O37" s="30">
        <f t="shared" si="15"/>
        <v>696.827</v>
      </c>
      <c r="P37" s="31">
        <f t="shared" si="6"/>
        <v>0.36471689215465114</v>
      </c>
      <c r="Q37" s="32">
        <f t="shared" si="7"/>
        <v>7.3954208560001681E-3</v>
      </c>
      <c r="R37" s="34">
        <f t="shared" si="8"/>
        <v>1910.597</v>
      </c>
      <c r="S37" s="35">
        <f t="shared" si="1"/>
        <v>2.0277154733113603E-2</v>
      </c>
      <c r="T37" s="47"/>
      <c r="U37" s="37">
        <f>'[6]Cons by Fuel'!M28</f>
        <v>94224.116999999998</v>
      </c>
      <c r="W37" s="37">
        <v>522365</v>
      </c>
      <c r="X37" s="37">
        <v>28172</v>
      </c>
      <c r="Y37" s="37">
        <v>43432</v>
      </c>
      <c r="Z37" s="48">
        <f t="shared" si="16"/>
        <v>42.456963115886666</v>
      </c>
      <c r="AA37" s="49">
        <f t="shared" si="16"/>
        <v>5.3579307721567133</v>
      </c>
      <c r="AB37" s="49">
        <f t="shared" si="16"/>
        <v>10.201771075564324</v>
      </c>
      <c r="AD37" s="50">
        <v>1.3</v>
      </c>
      <c r="AE37" s="51">
        <v>3.2</v>
      </c>
      <c r="AF37" s="51">
        <v>0.8</v>
      </c>
      <c r="AG37" s="45">
        <v>72.402000000000001</v>
      </c>
      <c r="AH37" s="38"/>
      <c r="AI37" s="36"/>
      <c r="AJ37" s="52">
        <v>12303.4</v>
      </c>
      <c r="AK37" s="37">
        <v>5258</v>
      </c>
      <c r="AL37" s="37">
        <v>4257.3</v>
      </c>
      <c r="AM37" s="53">
        <f t="shared" si="17"/>
        <v>21818.7</v>
      </c>
      <c r="AN37" s="53"/>
      <c r="AO37" s="39">
        <v>313202</v>
      </c>
      <c r="AP37" s="40">
        <f t="shared" si="2"/>
        <v>6.1002068952305537</v>
      </c>
      <c r="AQ37" s="40">
        <f t="shared" si="9"/>
        <v>3.875358394901693</v>
      </c>
      <c r="AR37" s="40">
        <f t="shared" si="10"/>
        <v>2.2248485003288612</v>
      </c>
      <c r="AS37" s="41">
        <f t="shared" si="11"/>
        <v>101.60733193282807</v>
      </c>
      <c r="AT37" s="41">
        <f t="shared" si="11"/>
        <v>112.65652315619525</v>
      </c>
      <c r="AU37" s="41">
        <f t="shared" si="11"/>
        <v>86.781684994902903</v>
      </c>
      <c r="AV37" s="29"/>
      <c r="AW37" s="42">
        <v>1.9105969999999999</v>
      </c>
      <c r="AX37" s="43">
        <v>1.21377</v>
      </c>
      <c r="AY37" s="43">
        <f t="shared" si="12"/>
        <v>0.17774999999999999</v>
      </c>
      <c r="AZ37" s="43">
        <f t="shared" si="12"/>
        <v>0.48832700000000001</v>
      </c>
      <c r="BA37" s="43">
        <f t="shared" si="12"/>
        <v>7.1671000000000012E-2</v>
      </c>
      <c r="BB37" s="43">
        <f t="shared" si="12"/>
        <v>7.4574000000000001E-2</v>
      </c>
      <c r="BC37" s="43">
        <f t="shared" si="12"/>
        <v>0.40144799999999997</v>
      </c>
      <c r="BD37" s="43">
        <v>0.69682699999999997</v>
      </c>
      <c r="BE37" s="43"/>
    </row>
    <row r="38" spans="1:57" ht="14.5" x14ac:dyDescent="0.35">
      <c r="A38" s="28">
        <f t="shared" si="3"/>
        <v>1997</v>
      </c>
      <c r="B38" s="46">
        <v>187.5</v>
      </c>
      <c r="C38" s="46">
        <v>499.28399999999999</v>
      </c>
      <c r="D38" s="46">
        <v>91.3</v>
      </c>
      <c r="E38" s="46">
        <v>65.331999999999994</v>
      </c>
      <c r="F38" s="29">
        <v>303.74299999999999</v>
      </c>
      <c r="G38" s="30">
        <f t="shared" si="0"/>
        <v>1147.1589999999999</v>
      </c>
      <c r="H38" s="31">
        <f t="shared" si="4"/>
        <v>0.62305268709221373</v>
      </c>
      <c r="I38" s="32">
        <f t="shared" si="5"/>
        <v>1.2110134120728502E-2</v>
      </c>
      <c r="J38" s="33">
        <v>108.077</v>
      </c>
      <c r="K38" s="29">
        <v>505.97</v>
      </c>
      <c r="L38" s="29">
        <v>52.655000000000001</v>
      </c>
      <c r="M38" s="29">
        <v>27.33</v>
      </c>
      <c r="N38" s="29">
        <f t="shared" si="14"/>
        <v>585.95500000000004</v>
      </c>
      <c r="O38" s="30">
        <f t="shared" si="15"/>
        <v>694.03200000000004</v>
      </c>
      <c r="P38" s="31">
        <f t="shared" si="6"/>
        <v>0.37694731290778638</v>
      </c>
      <c r="Q38" s="32">
        <f t="shared" si="7"/>
        <v>7.326639641128601E-3</v>
      </c>
      <c r="R38" s="34">
        <f t="shared" si="8"/>
        <v>1841.1909999999998</v>
      </c>
      <c r="S38" s="35">
        <f t="shared" si="1"/>
        <v>1.9436773761857103E-2</v>
      </c>
      <c r="T38" s="47"/>
      <c r="U38" s="37">
        <f>'[6]Cons by Fuel'!M29</f>
        <v>94727.191999999995</v>
      </c>
      <c r="W38" s="37">
        <v>505970</v>
      </c>
      <c r="X38" s="37">
        <v>27330</v>
      </c>
      <c r="Y38" s="37">
        <v>52655</v>
      </c>
      <c r="Z38" s="48">
        <f t="shared" si="16"/>
        <v>41.04001232895601</v>
      </c>
      <c r="AA38" s="49">
        <f t="shared" si="16"/>
        <v>5.0903333954181411</v>
      </c>
      <c r="AB38" s="49">
        <f t="shared" si="16"/>
        <v>11.524403589406873</v>
      </c>
      <c r="AD38" s="50">
        <v>1.5</v>
      </c>
      <c r="AE38" s="51">
        <v>3.6</v>
      </c>
      <c r="AF38" s="51">
        <v>1</v>
      </c>
      <c r="AG38" s="45">
        <v>63.429000000000002</v>
      </c>
      <c r="AH38" s="38"/>
      <c r="AI38" s="36"/>
      <c r="AJ38" s="52">
        <v>12328.7</v>
      </c>
      <c r="AK38" s="37">
        <v>5369</v>
      </c>
      <c r="AL38" s="37">
        <v>4569</v>
      </c>
      <c r="AM38" s="53">
        <f t="shared" si="17"/>
        <v>22266.7</v>
      </c>
      <c r="AN38" s="53"/>
      <c r="AO38" s="39">
        <v>317662</v>
      </c>
      <c r="AP38" s="40">
        <f t="shared" si="2"/>
        <v>5.7960694071056649</v>
      </c>
      <c r="AQ38" s="40">
        <f t="shared" si="9"/>
        <v>3.6112566186701582</v>
      </c>
      <c r="AR38" s="40">
        <f t="shared" si="10"/>
        <v>2.1848127884355071</v>
      </c>
      <c r="AS38" s="41">
        <f t="shared" si="11"/>
        <v>96.541503963405702</v>
      </c>
      <c r="AT38" s="41">
        <f t="shared" si="11"/>
        <v>104.97909442889043</v>
      </c>
      <c r="AU38" s="41">
        <f t="shared" si="11"/>
        <v>85.220065613824971</v>
      </c>
      <c r="AV38" s="29"/>
      <c r="AW38" s="42">
        <v>1.8411909999999998</v>
      </c>
      <c r="AX38" s="43">
        <v>1.1471589999999998</v>
      </c>
      <c r="AY38" s="43">
        <f t="shared" si="12"/>
        <v>0.1875</v>
      </c>
      <c r="AZ38" s="43">
        <f t="shared" si="12"/>
        <v>0.49928400000000001</v>
      </c>
      <c r="BA38" s="43">
        <f t="shared" si="12"/>
        <v>9.1299999999999992E-2</v>
      </c>
      <c r="BB38" s="43">
        <f t="shared" si="12"/>
        <v>6.5331999999999987E-2</v>
      </c>
      <c r="BC38" s="43">
        <f t="shared" si="12"/>
        <v>0.30374299999999999</v>
      </c>
      <c r="BD38" s="43">
        <v>0.69403200000000009</v>
      </c>
      <c r="BE38" s="43"/>
    </row>
    <row r="39" spans="1:57" ht="14.5" x14ac:dyDescent="0.35">
      <c r="A39" s="28">
        <f t="shared" si="3"/>
        <v>1998</v>
      </c>
      <c r="B39" s="46">
        <v>162.84</v>
      </c>
      <c r="C39" s="46">
        <v>507.4</v>
      </c>
      <c r="D39" s="46">
        <v>79.06</v>
      </c>
      <c r="E39" s="46">
        <v>80</v>
      </c>
      <c r="F39" s="29">
        <v>331.10500000000002</v>
      </c>
      <c r="G39" s="30">
        <f t="shared" si="0"/>
        <v>1160.405</v>
      </c>
      <c r="H39" s="31">
        <f t="shared" si="4"/>
        <v>0.63737329074675719</v>
      </c>
      <c r="I39" s="32">
        <f t="shared" si="5"/>
        <v>1.2196026721038878E-2</v>
      </c>
      <c r="J39" s="33">
        <v>105.92700000000001</v>
      </c>
      <c r="K39" s="29">
        <v>487.86200000000002</v>
      </c>
      <c r="L39" s="29">
        <v>41.74</v>
      </c>
      <c r="M39" s="29">
        <v>24.670999999999999</v>
      </c>
      <c r="N39" s="29">
        <f t="shared" si="14"/>
        <v>554.27300000000002</v>
      </c>
      <c r="O39" s="30">
        <f t="shared" si="15"/>
        <v>660.2</v>
      </c>
      <c r="P39" s="31">
        <f t="shared" si="6"/>
        <v>0.36262670925324275</v>
      </c>
      <c r="Q39" s="32">
        <f t="shared" si="7"/>
        <v>6.938798816990506E-3</v>
      </c>
      <c r="R39" s="34">
        <f t="shared" si="8"/>
        <v>1820.605</v>
      </c>
      <c r="S39" s="35">
        <f t="shared" si="1"/>
        <v>1.9134825538029386E-2</v>
      </c>
      <c r="T39" s="47"/>
      <c r="U39" s="37">
        <f>'[6]Cons by Fuel'!M30</f>
        <v>95146.150999999998</v>
      </c>
      <c r="W39" s="37">
        <v>487862</v>
      </c>
      <c r="X39" s="37">
        <v>24671</v>
      </c>
      <c r="Y39" s="37">
        <v>41740</v>
      </c>
      <c r="Z39" s="48">
        <f t="shared" si="16"/>
        <v>39.62298783360135</v>
      </c>
      <c r="AA39" s="49">
        <f t="shared" si="16"/>
        <v>4.6540275419732122</v>
      </c>
      <c r="AB39" s="49">
        <f t="shared" si="16"/>
        <v>9.044028427803779</v>
      </c>
      <c r="AD39" s="50">
        <v>1.3</v>
      </c>
      <c r="AE39" s="51">
        <v>3.7</v>
      </c>
      <c r="AF39" s="51">
        <v>0.85</v>
      </c>
      <c r="AG39" s="45">
        <v>62.168799999999997</v>
      </c>
      <c r="AH39" s="38"/>
      <c r="AI39" s="36"/>
      <c r="AJ39" s="52">
        <v>12312.6</v>
      </c>
      <c r="AK39" s="37">
        <v>5301</v>
      </c>
      <c r="AL39" s="37">
        <v>4615.2</v>
      </c>
      <c r="AM39" s="53">
        <f t="shared" si="17"/>
        <v>22228.799999999999</v>
      </c>
      <c r="AN39" s="53"/>
      <c r="AO39" s="39">
        <v>311485</v>
      </c>
      <c r="AP39" s="40">
        <f t="shared" si="2"/>
        <v>5.8449203011380968</v>
      </c>
      <c r="AQ39" s="40">
        <f t="shared" si="9"/>
        <v>3.725396086488916</v>
      </c>
      <c r="AR39" s="40">
        <f t="shared" si="10"/>
        <v>2.1195242146491804</v>
      </c>
      <c r="AS39" s="41">
        <f t="shared" si="11"/>
        <v>97.355182759947752</v>
      </c>
      <c r="AT39" s="41">
        <f t="shared" si="11"/>
        <v>108.29712447645352</v>
      </c>
      <c r="AU39" s="41">
        <f t="shared" si="11"/>
        <v>82.673441678193399</v>
      </c>
      <c r="AV39" s="29"/>
      <c r="AW39" s="42">
        <v>1.820605</v>
      </c>
      <c r="AX39" s="43">
        <v>1.1604049999999999</v>
      </c>
      <c r="AY39" s="43">
        <f t="shared" si="12"/>
        <v>0.16284000000000001</v>
      </c>
      <c r="AZ39" s="43">
        <f t="shared" si="12"/>
        <v>0.50739999999999996</v>
      </c>
      <c r="BA39" s="43">
        <f t="shared" si="12"/>
        <v>7.9060000000000005E-2</v>
      </c>
      <c r="BB39" s="43">
        <f t="shared" si="12"/>
        <v>0.08</v>
      </c>
      <c r="BC39" s="43">
        <f t="shared" si="12"/>
        <v>0.33110500000000004</v>
      </c>
      <c r="BD39" s="43">
        <v>0.66020000000000001</v>
      </c>
      <c r="BE39" s="43"/>
    </row>
    <row r="40" spans="1:57" ht="14.5" x14ac:dyDescent="0.35">
      <c r="A40" s="28">
        <f t="shared" si="3"/>
        <v>1999</v>
      </c>
      <c r="B40" s="46">
        <v>163.75</v>
      </c>
      <c r="C40" s="46">
        <v>529.79600000000005</v>
      </c>
      <c r="D40" s="46">
        <v>90.387</v>
      </c>
      <c r="E40" s="46">
        <v>86.564999999999998</v>
      </c>
      <c r="F40" s="29">
        <v>279.88600000000002</v>
      </c>
      <c r="G40" s="30">
        <f t="shared" si="0"/>
        <v>1150.384</v>
      </c>
      <c r="H40" s="31">
        <f t="shared" si="4"/>
        <v>0.64179490841575315</v>
      </c>
      <c r="I40" s="32">
        <f t="shared" si="5"/>
        <v>1.1887341076677001E-2</v>
      </c>
      <c r="J40" s="33">
        <v>108.191</v>
      </c>
      <c r="K40" s="29">
        <v>475.78699999999998</v>
      </c>
      <c r="L40" s="29">
        <v>38.048999999999999</v>
      </c>
      <c r="M40" s="29">
        <v>20.036999999999999</v>
      </c>
      <c r="N40" s="29">
        <f t="shared" si="14"/>
        <v>533.87300000000005</v>
      </c>
      <c r="O40" s="30">
        <f t="shared" si="15"/>
        <v>642.06400000000008</v>
      </c>
      <c r="P40" s="31">
        <f t="shared" si="6"/>
        <v>0.35820509158424679</v>
      </c>
      <c r="Q40" s="32">
        <f t="shared" si="7"/>
        <v>6.634683515291887E-3</v>
      </c>
      <c r="R40" s="34">
        <f t="shared" si="8"/>
        <v>1792.4480000000001</v>
      </c>
      <c r="S40" s="35">
        <f t="shared" si="1"/>
        <v>1.8522024591968889E-2</v>
      </c>
      <c r="T40" s="47"/>
      <c r="U40" s="37">
        <f>'[6]Cons by Fuel'!M31</f>
        <v>96773.87</v>
      </c>
      <c r="W40" s="37">
        <v>475787</v>
      </c>
      <c r="X40" s="37">
        <v>20037</v>
      </c>
      <c r="Y40" s="37">
        <v>38049</v>
      </c>
      <c r="Z40" s="48">
        <f t="shared" si="16"/>
        <v>38.209992049406118</v>
      </c>
      <c r="AA40" s="49">
        <f t="shared" si="16"/>
        <v>4.0446104158255958</v>
      </c>
      <c r="AB40" s="49">
        <f t="shared" si="16"/>
        <v>8.943867237083353</v>
      </c>
      <c r="AD40" s="50">
        <v>1.31</v>
      </c>
      <c r="AE40" s="51">
        <v>3.82</v>
      </c>
      <c r="AF40" s="51">
        <v>0.99</v>
      </c>
      <c r="AG40" s="45">
        <v>84.043400000000005</v>
      </c>
      <c r="AH40" s="38"/>
      <c r="AI40" s="36"/>
      <c r="AJ40" s="52">
        <v>12451.9</v>
      </c>
      <c r="AK40" s="37">
        <v>4954</v>
      </c>
      <c r="AL40" s="37">
        <v>4254.2</v>
      </c>
      <c r="AM40" s="53">
        <f t="shared" si="17"/>
        <v>21660.100000000002</v>
      </c>
      <c r="AN40" s="53"/>
      <c r="AO40" s="39">
        <v>312222</v>
      </c>
      <c r="AP40" s="40">
        <f t="shared" si="2"/>
        <v>5.7409407408830893</v>
      </c>
      <c r="AQ40" s="40">
        <f t="shared" si="9"/>
        <v>3.6845065370153289</v>
      </c>
      <c r="AR40" s="40">
        <f t="shared" si="10"/>
        <v>2.0564342038677612</v>
      </c>
      <c r="AS40" s="41">
        <f t="shared" si="11"/>
        <v>95.623260240841006</v>
      </c>
      <c r="AT40" s="41">
        <f t="shared" si="11"/>
        <v>107.1084668072228</v>
      </c>
      <c r="AU40" s="41">
        <f t="shared" si="11"/>
        <v>80.212574144449476</v>
      </c>
      <c r="AV40" s="29"/>
      <c r="AW40" s="42">
        <v>1.792448</v>
      </c>
      <c r="AX40" s="43">
        <v>1.1503840000000001</v>
      </c>
      <c r="AY40" s="43">
        <f t="shared" si="12"/>
        <v>0.16375000000000001</v>
      </c>
      <c r="AZ40" s="43">
        <f t="shared" si="12"/>
        <v>0.52979600000000004</v>
      </c>
      <c r="BA40" s="43">
        <f t="shared" si="12"/>
        <v>9.0386999999999995E-2</v>
      </c>
      <c r="BB40" s="43">
        <f t="shared" si="12"/>
        <v>8.6565000000000003E-2</v>
      </c>
      <c r="BC40" s="43">
        <f t="shared" si="12"/>
        <v>0.27988600000000002</v>
      </c>
      <c r="BD40" s="43">
        <v>0.64206400000000008</v>
      </c>
      <c r="BE40" s="43"/>
    </row>
    <row r="41" spans="1:57" ht="14.5" x14ac:dyDescent="0.35">
      <c r="A41" s="28">
        <f t="shared" si="3"/>
        <v>2000</v>
      </c>
      <c r="B41" s="46">
        <v>156.25</v>
      </c>
      <c r="C41" s="46">
        <v>468.77199999999999</v>
      </c>
      <c r="D41" s="46">
        <v>78.153000000000006</v>
      </c>
      <c r="E41" s="46">
        <v>75.846000000000004</v>
      </c>
      <c r="F41" s="29">
        <v>312.52800000000002</v>
      </c>
      <c r="G41" s="30">
        <f t="shared" si="0"/>
        <v>1091.549</v>
      </c>
      <c r="H41" s="31">
        <f t="shared" si="4"/>
        <v>0.6393916708841777</v>
      </c>
      <c r="I41" s="32">
        <f t="shared" si="5"/>
        <v>1.1036346603660431E-2</v>
      </c>
      <c r="J41" s="33">
        <v>108.191</v>
      </c>
      <c r="K41" s="29">
        <v>452.78100000000001</v>
      </c>
      <c r="L41" s="29">
        <v>37.139000000000003</v>
      </c>
      <c r="M41" s="29">
        <v>17.507999999999999</v>
      </c>
      <c r="N41" s="29">
        <f t="shared" si="14"/>
        <v>507.428</v>
      </c>
      <c r="O41" s="30">
        <f t="shared" si="15"/>
        <v>615.61900000000003</v>
      </c>
      <c r="P41" s="31">
        <f t="shared" si="6"/>
        <v>0.36060832911582225</v>
      </c>
      <c r="Q41" s="32">
        <f t="shared" si="7"/>
        <v>6.224351503962563E-3</v>
      </c>
      <c r="R41" s="34">
        <f t="shared" si="8"/>
        <v>1707.1680000000001</v>
      </c>
      <c r="S41" s="35">
        <f t="shared" si="1"/>
        <v>1.7260698107622995E-2</v>
      </c>
      <c r="T41" s="47"/>
      <c r="U41" s="37">
        <f>'[6]Cons by Fuel'!M32</f>
        <v>98904.922000000006</v>
      </c>
      <c r="W41" s="37">
        <v>452781</v>
      </c>
      <c r="X41" s="37">
        <v>17508</v>
      </c>
      <c r="Y41" s="37">
        <v>37139</v>
      </c>
      <c r="Z41" s="48">
        <f t="shared" si="16"/>
        <v>36.789031078610606</v>
      </c>
      <c r="AA41" s="49">
        <f t="shared" si="16"/>
        <v>3.5298387096774193</v>
      </c>
      <c r="AB41" s="49">
        <f t="shared" si="16"/>
        <v>8.6420011634671319</v>
      </c>
      <c r="AD41" s="50">
        <v>1.25</v>
      </c>
      <c r="AE41" s="51">
        <v>3.38</v>
      </c>
      <c r="AF41" s="51">
        <v>0.85599999999999998</v>
      </c>
      <c r="AG41" s="45">
        <v>73.636200000000002</v>
      </c>
      <c r="AH41" s="38"/>
      <c r="AI41" s="36"/>
      <c r="AJ41" s="52">
        <v>12307.5</v>
      </c>
      <c r="AK41" s="37">
        <v>4960</v>
      </c>
      <c r="AL41" s="37">
        <v>4297.5</v>
      </c>
      <c r="AM41" s="53">
        <f t="shared" si="17"/>
        <v>21565</v>
      </c>
      <c r="AN41" s="53"/>
      <c r="AO41" s="39">
        <v>307519</v>
      </c>
      <c r="AP41" s="40">
        <f t="shared" si="2"/>
        <v>5.5514228389140188</v>
      </c>
      <c r="AQ41" s="40">
        <f t="shared" si="9"/>
        <v>3.5495335247578197</v>
      </c>
      <c r="AR41" s="40">
        <f t="shared" si="10"/>
        <v>2.0018893141561986</v>
      </c>
      <c r="AS41" s="41">
        <f t="shared" si="11"/>
        <v>92.466579048988294</v>
      </c>
      <c r="AT41" s="41">
        <f t="shared" si="11"/>
        <v>103.18480640439307</v>
      </c>
      <c r="AU41" s="41">
        <f t="shared" si="11"/>
        <v>78.085014701039796</v>
      </c>
      <c r="AV41" s="29"/>
      <c r="AW41" s="42">
        <v>1.707168</v>
      </c>
      <c r="AX41" s="43">
        <v>1.0915489999999999</v>
      </c>
      <c r="AY41" s="43">
        <f t="shared" si="12"/>
        <v>0.15625</v>
      </c>
      <c r="AZ41" s="43">
        <f t="shared" si="12"/>
        <v>0.46877199999999997</v>
      </c>
      <c r="BA41" s="43">
        <f t="shared" si="12"/>
        <v>7.8153E-2</v>
      </c>
      <c r="BB41" s="43">
        <f t="shared" si="12"/>
        <v>7.5845999999999997E-2</v>
      </c>
      <c r="BC41" s="43">
        <f t="shared" si="12"/>
        <v>0.31252800000000003</v>
      </c>
      <c r="BD41" s="43">
        <v>0.61561900000000003</v>
      </c>
      <c r="BE41" s="43"/>
    </row>
    <row r="42" spans="1:57" ht="14.5" x14ac:dyDescent="0.35">
      <c r="A42" s="28">
        <f t="shared" si="3"/>
        <v>2001</v>
      </c>
      <c r="B42" s="46">
        <v>143.75</v>
      </c>
      <c r="C42" s="46">
        <v>484.02800000000002</v>
      </c>
      <c r="D42" s="46">
        <v>65.736000000000004</v>
      </c>
      <c r="E42" s="46">
        <v>57.561999999999998</v>
      </c>
      <c r="F42" s="29">
        <v>369.88600000000002</v>
      </c>
      <c r="G42" s="30">
        <f t="shared" si="0"/>
        <v>1120.962</v>
      </c>
      <c r="H42" s="31">
        <f t="shared" si="4"/>
        <v>0.65710924269256277</v>
      </c>
      <c r="I42" s="32">
        <f t="shared" si="5"/>
        <v>1.1630870834375496E-2</v>
      </c>
      <c r="J42" s="33">
        <v>108.191</v>
      </c>
      <c r="K42" s="29">
        <v>422.63200000000001</v>
      </c>
      <c r="L42" s="29">
        <v>36.840000000000003</v>
      </c>
      <c r="M42" s="29">
        <v>17.274000000000001</v>
      </c>
      <c r="N42" s="29">
        <f t="shared" si="14"/>
        <v>476.74599999999998</v>
      </c>
      <c r="O42" s="30">
        <f t="shared" si="15"/>
        <v>584.93700000000001</v>
      </c>
      <c r="P42" s="31">
        <f t="shared" si="6"/>
        <v>0.34289075730743734</v>
      </c>
      <c r="Q42" s="32">
        <f t="shared" si="7"/>
        <v>6.0691858361363715E-3</v>
      </c>
      <c r="R42" s="34">
        <f t="shared" si="8"/>
        <v>1705.8989999999999</v>
      </c>
      <c r="S42" s="35">
        <f t="shared" si="1"/>
        <v>1.7700056670511867E-2</v>
      </c>
      <c r="T42" s="47"/>
      <c r="U42" s="37">
        <f>'[6]Cons by Fuel'!M33</f>
        <v>96378.165999999997</v>
      </c>
      <c r="W42" s="37">
        <v>422632</v>
      </c>
      <c r="X42" s="37">
        <v>17274</v>
      </c>
      <c r="Y42" s="37">
        <v>36840</v>
      </c>
      <c r="Z42" s="48">
        <f t="shared" si="16"/>
        <v>36.788997214484681</v>
      </c>
      <c r="AA42" s="49">
        <f t="shared" si="16"/>
        <v>3.5109756097560973</v>
      </c>
      <c r="AB42" s="49">
        <f t="shared" si="16"/>
        <v>8.6886792452830193</v>
      </c>
      <c r="AD42" s="50">
        <v>1.1499999999999999</v>
      </c>
      <c r="AE42" s="51">
        <v>3.49</v>
      </c>
      <c r="AF42" s="51">
        <v>0.72</v>
      </c>
      <c r="AG42" s="45">
        <v>55.8855</v>
      </c>
      <c r="AH42" s="38"/>
      <c r="AI42" s="36"/>
      <c r="AJ42" s="52">
        <v>11488</v>
      </c>
      <c r="AK42" s="37">
        <v>4920</v>
      </c>
      <c r="AL42" s="37">
        <v>4240</v>
      </c>
      <c r="AM42" s="53">
        <f t="shared" si="17"/>
        <v>20648</v>
      </c>
      <c r="AN42" s="53"/>
      <c r="AO42" s="39">
        <v>303777</v>
      </c>
      <c r="AP42" s="40">
        <f t="shared" si="2"/>
        <v>5.6156292280192375</v>
      </c>
      <c r="AQ42" s="40">
        <f t="shared" si="9"/>
        <v>3.6900818692659416</v>
      </c>
      <c r="AR42" s="40">
        <f t="shared" si="10"/>
        <v>1.9255473587532961</v>
      </c>
      <c r="AS42" s="41">
        <f t="shared" si="11"/>
        <v>93.536024725514935</v>
      </c>
      <c r="AT42" s="41">
        <f t="shared" si="11"/>
        <v>107.27054150659021</v>
      </c>
      <c r="AU42" s="41">
        <f t="shared" si="11"/>
        <v>75.107246316050734</v>
      </c>
      <c r="AV42" s="29"/>
      <c r="AW42" s="42">
        <v>1.7058989999999998</v>
      </c>
      <c r="AX42" s="43">
        <v>1.120962</v>
      </c>
      <c r="AY42" s="43">
        <f t="shared" si="12"/>
        <v>0.14374999999999999</v>
      </c>
      <c r="AZ42" s="43">
        <f t="shared" si="12"/>
        <v>0.48402800000000001</v>
      </c>
      <c r="BA42" s="43">
        <f t="shared" si="12"/>
        <v>6.5736000000000003E-2</v>
      </c>
      <c r="BB42" s="43">
        <f t="shared" si="12"/>
        <v>5.7561999999999995E-2</v>
      </c>
      <c r="BC42" s="43">
        <f t="shared" si="12"/>
        <v>0.36988600000000005</v>
      </c>
      <c r="BD42" s="43">
        <v>0.58493700000000004</v>
      </c>
      <c r="BE42" s="43"/>
    </row>
    <row r="43" spans="1:57" ht="14.5" x14ac:dyDescent="0.35">
      <c r="A43" s="28">
        <f t="shared" si="3"/>
        <v>2002</v>
      </c>
      <c r="B43" s="46">
        <v>146</v>
      </c>
      <c r="C43" s="46">
        <v>469</v>
      </c>
      <c r="D43" s="46">
        <v>78</v>
      </c>
      <c r="E43" s="46">
        <v>62</v>
      </c>
      <c r="F43" s="29">
        <v>356</v>
      </c>
      <c r="G43" s="30">
        <f t="shared" si="0"/>
        <v>1111</v>
      </c>
      <c r="H43" s="31">
        <f t="shared" si="4"/>
        <v>0.6469868523652873</v>
      </c>
      <c r="I43" s="32">
        <f t="shared" si="5"/>
        <v>1.1333712987215E-2</v>
      </c>
      <c r="J43" s="33">
        <v>108.191</v>
      </c>
      <c r="N43" s="29">
        <v>498</v>
      </c>
      <c r="O43" s="30">
        <f t="shared" si="15"/>
        <v>606.19100000000003</v>
      </c>
      <c r="P43" s="31">
        <f t="shared" si="6"/>
        <v>0.35301314763471275</v>
      </c>
      <c r="Q43" s="32">
        <f t="shared" si="7"/>
        <v>6.1839737258621505E-3</v>
      </c>
      <c r="R43" s="34">
        <f t="shared" si="8"/>
        <v>1717.191</v>
      </c>
      <c r="S43" s="35">
        <f t="shared" si="1"/>
        <v>1.751768671307715E-2</v>
      </c>
      <c r="T43" s="47"/>
      <c r="U43" s="37">
        <f>'[6]Cons by Fuel'!M34</f>
        <v>98026.127999999997</v>
      </c>
      <c r="W43" s="61"/>
      <c r="X43" s="61"/>
      <c r="Y43" s="61"/>
      <c r="Z43" s="38"/>
      <c r="AD43" s="38"/>
      <c r="AH43" s="38"/>
      <c r="AI43" s="36"/>
      <c r="AJ43" s="52">
        <v>12900</v>
      </c>
      <c r="AK43" s="37">
        <v>5000</v>
      </c>
      <c r="AL43" s="37">
        <v>4600</v>
      </c>
      <c r="AM43" s="53">
        <f t="shared" si="17"/>
        <v>22500</v>
      </c>
      <c r="AN43" s="53"/>
      <c r="AO43" s="39">
        <v>299855</v>
      </c>
      <c r="AP43" s="40">
        <f t="shared" si="2"/>
        <v>5.7267379233296092</v>
      </c>
      <c r="AQ43" s="40">
        <f t="shared" si="9"/>
        <v>3.7051241433359459</v>
      </c>
      <c r="AR43" s="40">
        <f t="shared" si="10"/>
        <v>2.0216137799936638</v>
      </c>
      <c r="AS43" s="41">
        <f t="shared" si="11"/>
        <v>95.386692789552413</v>
      </c>
      <c r="AT43" s="41">
        <f t="shared" si="11"/>
        <v>107.70781984949616</v>
      </c>
      <c r="AU43" s="41">
        <f t="shared" si="11"/>
        <v>78.854380516620765</v>
      </c>
      <c r="AV43" s="29"/>
      <c r="AW43" s="42">
        <v>1.7171910000000001</v>
      </c>
      <c r="AX43" s="43">
        <v>1.111</v>
      </c>
      <c r="AY43" s="43">
        <f t="shared" si="12"/>
        <v>0.14599999999999999</v>
      </c>
      <c r="AZ43" s="43">
        <f t="shared" si="12"/>
        <v>0.46899999999999997</v>
      </c>
      <c r="BA43" s="43">
        <f t="shared" si="12"/>
        <v>7.8E-2</v>
      </c>
      <c r="BB43" s="43">
        <f t="shared" si="12"/>
        <v>6.2E-2</v>
      </c>
      <c r="BC43" s="43">
        <f t="shared" si="12"/>
        <v>0.35599999999999998</v>
      </c>
      <c r="BD43" s="43">
        <v>0.60619100000000004</v>
      </c>
      <c r="BE43" s="43"/>
    </row>
    <row r="44" spans="1:57" ht="14.5" x14ac:dyDescent="0.35">
      <c r="A44" s="28">
        <f t="shared" si="3"/>
        <v>2003</v>
      </c>
      <c r="G44" s="62"/>
      <c r="H44" s="62"/>
      <c r="I44" s="32"/>
      <c r="J44" s="38"/>
      <c r="O44" s="62"/>
      <c r="P44" s="62"/>
      <c r="Q44" s="62"/>
      <c r="R44" s="63"/>
      <c r="T44" s="36"/>
      <c r="U44" s="37">
        <f>'[6]Cons by Fuel'!M35</f>
        <v>98189.020999999993</v>
      </c>
      <c r="W44" s="61"/>
      <c r="X44" s="61"/>
      <c r="Y44" s="61"/>
      <c r="Z44" s="38"/>
      <c r="AD44" s="38"/>
      <c r="AH44" s="38"/>
      <c r="AI44" s="36"/>
      <c r="AJ44" s="52"/>
      <c r="AR44" s="29"/>
      <c r="AU44" s="29"/>
      <c r="AX44" s="51"/>
      <c r="AY44" s="51"/>
      <c r="AZ44" s="51"/>
      <c r="BA44" s="51"/>
      <c r="BB44" s="51"/>
      <c r="BC44" s="51"/>
      <c r="BD44" s="51"/>
      <c r="BE44" s="51"/>
    </row>
    <row r="45" spans="1:57" ht="14.5" x14ac:dyDescent="0.35">
      <c r="A45" s="28">
        <f t="shared" si="3"/>
        <v>2004</v>
      </c>
      <c r="G45" s="62"/>
      <c r="H45" s="62"/>
      <c r="I45" s="62"/>
      <c r="J45" s="38"/>
      <c r="O45" s="62"/>
      <c r="P45" s="62"/>
      <c r="Q45" s="62"/>
      <c r="R45" s="63"/>
      <c r="T45" s="36"/>
      <c r="Z45" s="38"/>
      <c r="AD45" s="38"/>
      <c r="AH45" s="38"/>
      <c r="AI45" s="36"/>
      <c r="AJ45" s="38"/>
      <c r="AQ45" s="40">
        <f>AVERAGE(AQ34:AQ43)</f>
        <v>3.7351591808184184</v>
      </c>
      <c r="AR45" s="64">
        <f>AVERAGE(AR41:AR43)</f>
        <v>1.9830168176343861</v>
      </c>
      <c r="AU45" s="29"/>
      <c r="AX45" s="51"/>
      <c r="AY45" s="51"/>
      <c r="AZ45" s="51"/>
      <c r="BA45" s="51"/>
      <c r="BB45" s="51"/>
      <c r="BC45" s="51"/>
      <c r="BD45" s="51"/>
      <c r="BE45" s="51"/>
    </row>
    <row r="46" spans="1:57" x14ac:dyDescent="0.25">
      <c r="A46" s="65" t="s">
        <v>48</v>
      </c>
      <c r="B46" s="14"/>
      <c r="C46" s="14"/>
      <c r="D46" s="14"/>
      <c r="E46" s="14"/>
      <c r="F46" s="14"/>
      <c r="G46" s="66">
        <f>(AVERAGE(G41:G43)-AVERAGE(G18:G20))/AVERAGE(G18:G20)</f>
        <v>-0.25930517773719647</v>
      </c>
      <c r="H46" s="66">
        <f>(AVERAGE(H41:H43)-AVERAGE(H18:H20))/AVERAGE(H18:H20)</f>
        <v>2.6317179348719379E-2</v>
      </c>
      <c r="I46" s="66">
        <f>(AVERAGE(I41:I43)-AVERAGE(I18:I20))/AVERAGE(I18:I20)</f>
        <v>-0.39657601789607561</v>
      </c>
      <c r="J46" s="67"/>
      <c r="K46" s="14"/>
      <c r="L46" s="14"/>
      <c r="M46" s="14"/>
      <c r="N46" s="14"/>
      <c r="O46" s="66">
        <f>(AVERAGE(O41:O43)-AVERAGE(O18:O20))/AVERAGE(O18:O20)</f>
        <v>-0.3098750954927425</v>
      </c>
      <c r="P46" s="66">
        <f>(AVERAGE(P41:P43)-AVERAGE(P18:P20))/AVERAGE(P18:P20)</f>
        <v>-4.5045132530787076E-2</v>
      </c>
      <c r="Q46" s="66"/>
      <c r="R46" s="68">
        <f>(AVERAGE(R41:R43)-AVERAGE(R18:R20))/AVERAGE(R18:R20)</f>
        <v>-0.27793877510232906</v>
      </c>
      <c r="S46" s="66">
        <f>(AVERAGE(S41:S43)-AVERAGE(S18:S20))/AVERAGE(S18:S20)</f>
        <v>-0.4118877981765085</v>
      </c>
      <c r="T46" s="69"/>
      <c r="U46" s="66">
        <f>(AVERAGE(U41:U43)-AVERAGE(U18:U20))/AVERAGE(U18:U20)</f>
        <v>0.22780469386497496</v>
      </c>
      <c r="V46" s="14"/>
      <c r="W46" s="14"/>
      <c r="X46" s="14"/>
      <c r="Y46" s="14"/>
      <c r="Z46" s="67"/>
      <c r="AA46" s="14"/>
      <c r="AB46" s="14"/>
      <c r="AC46" s="14"/>
      <c r="AD46" s="67"/>
      <c r="AE46" s="14"/>
      <c r="AF46" s="14"/>
      <c r="AG46" s="14"/>
      <c r="AH46" s="67"/>
      <c r="AI46" s="69"/>
      <c r="AJ46" s="67"/>
      <c r="AK46" s="14"/>
      <c r="AL46" s="14"/>
      <c r="AM46" s="14"/>
      <c r="AR46" s="29"/>
      <c r="AU46" s="29"/>
      <c r="AX46" s="70"/>
      <c r="AY46" s="70"/>
      <c r="AZ46" s="70"/>
      <c r="BA46" s="70"/>
      <c r="BB46" s="70"/>
      <c r="BC46" s="70"/>
      <c r="BD46" s="70"/>
      <c r="BE46" s="70"/>
    </row>
    <row r="47" spans="1:57" ht="12" x14ac:dyDescent="0.3">
      <c r="A47" s="2" t="s">
        <v>49</v>
      </c>
      <c r="V47" s="71"/>
      <c r="W47" s="2" t="str">
        <f>A47</f>
        <v xml:space="preserve">Source: John Miranowski, "Energy Consumption in U.S. Agriculture," presentation from conference, Agriculture as a Producer and Consumer of Energy, June 24, 2004, </v>
      </c>
      <c r="AP47" s="41">
        <f>AVERAGE(AP23:AP43)</f>
        <v>5.8926254307034593</v>
      </c>
      <c r="AQ47" s="41"/>
      <c r="AR47" s="41"/>
      <c r="AU47" s="29"/>
      <c r="AX47" s="70"/>
      <c r="AY47" s="70"/>
      <c r="AZ47" s="70"/>
      <c r="BA47" s="70"/>
      <c r="BB47" s="70"/>
      <c r="BC47" s="70"/>
      <c r="BD47" s="70"/>
      <c r="BE47" s="70"/>
    </row>
    <row r="48" spans="1:57" x14ac:dyDescent="0.25">
      <c r="A48" s="2" t="s">
        <v>50</v>
      </c>
      <c r="L48" s="29"/>
      <c r="M48" s="29"/>
      <c r="V48" s="71"/>
      <c r="W48" s="2" t="str">
        <f>A48</f>
        <v xml:space="preserve">sponsored by Farm Foundation and USDA's Office of Energy Policy and New Uses. [http://www.farmfoundation.org/projects/03-35EnergyConferencepresentations.htm]. </v>
      </c>
      <c r="AR48" s="29"/>
      <c r="AU48" s="29"/>
      <c r="AX48" s="70"/>
      <c r="AY48" s="70"/>
      <c r="AZ48" s="70"/>
      <c r="BA48" s="70"/>
      <c r="BB48" s="70"/>
      <c r="BC48" s="70"/>
      <c r="BD48" s="70"/>
      <c r="BE48" s="70"/>
    </row>
    <row r="49" spans="1:96" x14ac:dyDescent="0.25">
      <c r="A49" s="2" t="s">
        <v>51</v>
      </c>
      <c r="J49" s="45"/>
      <c r="K49" s="45"/>
      <c r="L49" s="45"/>
      <c r="M49" s="45"/>
      <c r="V49" s="71"/>
      <c r="W49" s="2" t="str">
        <f>A49</f>
        <v>Assumes that all pesticides and fertilizers are used by agriculture.</v>
      </c>
      <c r="AR49" s="29"/>
      <c r="AU49" s="29"/>
      <c r="AX49" s="70"/>
      <c r="AY49" s="70"/>
      <c r="AZ49" s="70"/>
      <c r="BA49" s="70"/>
      <c r="BB49" s="70"/>
      <c r="BC49" s="70"/>
      <c r="BD49" s="70"/>
      <c r="BE49" s="70"/>
    </row>
    <row r="50" spans="1:96" ht="14.5" x14ac:dyDescent="0.35">
      <c r="A50" s="1" t="s">
        <v>52</v>
      </c>
      <c r="G50" s="70">
        <f>E43+(J50*J43)+(K50*K42)+(L50*L42)+(M50*M42)</f>
        <v>449.26694999999995</v>
      </c>
      <c r="H50" s="72">
        <f>G50/R43</f>
        <v>0.26162899176620419</v>
      </c>
      <c r="J50" s="45">
        <v>0.15</v>
      </c>
      <c r="K50" s="45">
        <v>0.85</v>
      </c>
      <c r="L50" s="45">
        <v>0.25</v>
      </c>
      <c r="M50" s="45">
        <v>0.15</v>
      </c>
      <c r="AR50" s="29"/>
      <c r="AU50" s="29"/>
      <c r="AX50" s="70"/>
      <c r="AY50" s="70"/>
      <c r="AZ50" s="70"/>
      <c r="BA50" s="70"/>
      <c r="BB50" s="70"/>
      <c r="BC50" s="70"/>
      <c r="BD50" s="70"/>
      <c r="BE50" s="70"/>
    </row>
    <row r="51" spans="1:96" x14ac:dyDescent="0.25">
      <c r="B51" s="20"/>
      <c r="C51" s="20"/>
      <c r="D51" s="20"/>
      <c r="E51" s="20"/>
      <c r="F51" s="20"/>
      <c r="G51" s="20"/>
      <c r="H51" s="20"/>
      <c r="I51" s="20"/>
      <c r="J51" s="24"/>
      <c r="K51" s="20"/>
      <c r="L51" s="20"/>
      <c r="M51" s="20"/>
      <c r="N51" s="20"/>
      <c r="O51" s="20"/>
      <c r="P51" s="20"/>
      <c r="Q51" s="20"/>
      <c r="R51" s="73"/>
      <c r="S51" s="20"/>
      <c r="T51" s="26"/>
      <c r="U51" s="20"/>
      <c r="V51" s="20"/>
      <c r="W51" s="20"/>
      <c r="X51" s="20"/>
      <c r="Y51" s="20"/>
      <c r="Z51" s="24"/>
      <c r="AA51" s="20"/>
      <c r="AB51" s="20"/>
      <c r="AD51" s="24"/>
      <c r="AE51" s="20"/>
      <c r="AF51" s="20"/>
      <c r="AG51" s="20"/>
      <c r="AH51" s="24"/>
      <c r="AI51" s="26"/>
      <c r="AJ51" s="24"/>
      <c r="AK51" s="20"/>
      <c r="AL51" s="20"/>
      <c r="AM51" s="20"/>
      <c r="AN51" s="20"/>
      <c r="AO51" s="20"/>
      <c r="AP51" s="20"/>
      <c r="AQ51" s="20"/>
      <c r="AR51" s="29"/>
      <c r="AS51" s="20"/>
      <c r="AT51" s="20"/>
      <c r="AU51" s="29"/>
      <c r="BF51" s="2">
        <v>1965</v>
      </c>
      <c r="BG51" s="2">
        <v>1966</v>
      </c>
      <c r="BH51" s="2">
        <v>1967</v>
      </c>
      <c r="BI51" s="2">
        <v>1968</v>
      </c>
      <c r="BJ51" s="2">
        <v>1969</v>
      </c>
      <c r="BK51" s="2">
        <v>1970</v>
      </c>
      <c r="BL51" s="2">
        <v>1971</v>
      </c>
      <c r="BM51" s="2">
        <v>1972</v>
      </c>
      <c r="BN51" s="2">
        <v>1973</v>
      </c>
      <c r="BO51" s="2">
        <v>1974</v>
      </c>
      <c r="BP51" s="2">
        <v>1975</v>
      </c>
      <c r="BQ51" s="2">
        <v>1976</v>
      </c>
      <c r="BR51" s="2">
        <v>1977</v>
      </c>
      <c r="BS51" s="2">
        <v>1978</v>
      </c>
      <c r="BT51" s="2">
        <v>1979</v>
      </c>
      <c r="BU51" s="2">
        <v>1980</v>
      </c>
      <c r="BV51" s="2">
        <v>1981</v>
      </c>
      <c r="BW51" s="2">
        <v>1982</v>
      </c>
      <c r="BX51" s="2">
        <v>1983</v>
      </c>
      <c r="BY51" s="2">
        <v>1984</v>
      </c>
      <c r="BZ51" s="2">
        <v>1985</v>
      </c>
      <c r="CA51" s="2">
        <v>1986</v>
      </c>
      <c r="CB51" s="2">
        <v>1987</v>
      </c>
      <c r="CC51" s="2">
        <v>1988</v>
      </c>
      <c r="CD51" s="2">
        <v>1989</v>
      </c>
      <c r="CE51" s="2">
        <v>1990</v>
      </c>
      <c r="CF51" s="2">
        <v>1991</v>
      </c>
      <c r="CG51" s="2">
        <v>1992</v>
      </c>
      <c r="CH51" s="2">
        <v>1993</v>
      </c>
      <c r="CI51" s="2">
        <v>1994</v>
      </c>
      <c r="CJ51" s="2">
        <v>1995</v>
      </c>
      <c r="CK51" s="2">
        <v>1996</v>
      </c>
      <c r="CL51" s="2">
        <v>1997</v>
      </c>
      <c r="CM51" s="2">
        <v>1998</v>
      </c>
      <c r="CN51" s="2">
        <v>1999</v>
      </c>
      <c r="CO51" s="2">
        <v>2000</v>
      </c>
      <c r="CP51" s="2">
        <v>2001</v>
      </c>
      <c r="CQ51" s="2">
        <v>2002</v>
      </c>
    </row>
    <row r="52" spans="1:96" ht="14.5" x14ac:dyDescent="0.35">
      <c r="A52" s="28">
        <v>1965</v>
      </c>
      <c r="B52" s="74">
        <f t="shared" ref="B52:F67" si="18">B6/$R6</f>
        <v>0.4083674107820236</v>
      </c>
      <c r="C52" s="74">
        <f t="shared" si="18"/>
        <v>0.12675624524273821</v>
      </c>
      <c r="D52" s="74">
        <f t="shared" si="18"/>
        <v>6.8685650131533021E-2</v>
      </c>
      <c r="E52" s="74">
        <f t="shared" si="18"/>
        <v>8.4296025161426882E-2</v>
      </c>
      <c r="F52" s="74">
        <f t="shared" si="18"/>
        <v>5.8382178196801866E-2</v>
      </c>
      <c r="G52" s="29">
        <f>G6</f>
        <v>1195.499</v>
      </c>
      <c r="H52" s="74">
        <f t="shared" ref="H52:H89" si="19">G6/$R6</f>
        <v>0.74648750951452358</v>
      </c>
      <c r="I52" s="32"/>
      <c r="J52" s="33"/>
      <c r="O52" s="29">
        <f>O6</f>
        <v>406</v>
      </c>
      <c r="P52" s="74">
        <f t="shared" ref="P52:P89" si="20">O6/$R6</f>
        <v>0.25351249048547642</v>
      </c>
      <c r="Q52" s="32"/>
      <c r="R52" s="37">
        <f>R6</f>
        <v>1601.499</v>
      </c>
      <c r="S52" s="74">
        <f t="shared" ref="S52:S89" si="21">R6/$R6</f>
        <v>1</v>
      </c>
      <c r="T52" s="36"/>
      <c r="U52" s="37">
        <f>U6</f>
        <v>54017.220999999998</v>
      </c>
      <c r="Z52" s="38"/>
      <c r="AD52" s="38"/>
      <c r="AH52" s="38"/>
      <c r="AI52" s="36"/>
      <c r="AJ52" s="38"/>
      <c r="AR52" s="29"/>
      <c r="AS52" s="75">
        <v>92.70000299555565</v>
      </c>
      <c r="AT52" s="75">
        <v>120.77200662014955</v>
      </c>
      <c r="AU52" s="75">
        <v>55.03338956069873</v>
      </c>
      <c r="AX52" s="43">
        <v>1.1954990000000001</v>
      </c>
      <c r="AY52" s="43">
        <f>B52/1000</f>
        <v>4.0836741078202361E-4</v>
      </c>
      <c r="AZ52" s="43">
        <f>C52/1000</f>
        <v>1.267562452427382E-4</v>
      </c>
      <c r="BA52" s="43">
        <f>D52/1000</f>
        <v>6.8685650131533024E-5</v>
      </c>
      <c r="BB52" s="43">
        <f>E52/1000</f>
        <v>8.4296025161426877E-5</v>
      </c>
      <c r="BC52" s="43"/>
      <c r="BD52" s="43">
        <v>0.40600000000000003</v>
      </c>
      <c r="BE52" s="43" t="s">
        <v>46</v>
      </c>
      <c r="BF52" s="44">
        <v>1.1954990000000001</v>
      </c>
      <c r="BG52" s="44">
        <v>1.1835529999999999</v>
      </c>
      <c r="BH52" s="44">
        <v>1.1755529999999998</v>
      </c>
      <c r="BI52" s="44">
        <v>1.202134</v>
      </c>
      <c r="BJ52" s="44">
        <v>1.220715</v>
      </c>
      <c r="BK52" s="44">
        <v>1.2298230000000001</v>
      </c>
      <c r="BL52" s="44">
        <v>1.252931</v>
      </c>
      <c r="BM52" s="44">
        <v>1.214512</v>
      </c>
      <c r="BN52" s="44">
        <v>1.443147</v>
      </c>
      <c r="BO52" s="44">
        <v>1.1573089999999999</v>
      </c>
      <c r="BP52" s="44">
        <v>1.338687</v>
      </c>
      <c r="BQ52" s="44">
        <v>1.429173</v>
      </c>
      <c r="BR52" s="44">
        <v>1.433173</v>
      </c>
      <c r="BS52" s="44">
        <v>1.592713</v>
      </c>
      <c r="BT52" s="44">
        <v>1.4611320000000001</v>
      </c>
      <c r="BU52" s="44">
        <v>1.3099700000000001</v>
      </c>
      <c r="BV52" s="44">
        <v>1.2420239999999998</v>
      </c>
      <c r="BW52" s="44">
        <v>1.1845509999999999</v>
      </c>
      <c r="BX52" s="44">
        <v>1.1438079999999999</v>
      </c>
      <c r="BY52" s="44">
        <v>1.1366240000000001</v>
      </c>
      <c r="BZ52" s="44">
        <v>1.0517000000000001</v>
      </c>
      <c r="CA52" s="44">
        <v>0.94759199999999999</v>
      </c>
      <c r="CB52" s="44">
        <v>0.99560500000000007</v>
      </c>
      <c r="CC52" s="44">
        <v>1.0092939999999999</v>
      </c>
      <c r="CD52" s="44">
        <v>0.98209100000000005</v>
      </c>
      <c r="CE52" s="44">
        <v>0.95740200000000009</v>
      </c>
      <c r="CF52" s="44">
        <v>0.97587500000000005</v>
      </c>
      <c r="CG52" s="44">
        <v>1.0753060000000001</v>
      </c>
      <c r="CH52" s="44">
        <v>1.104973</v>
      </c>
      <c r="CI52" s="44">
        <v>1.157278</v>
      </c>
      <c r="CJ52" s="44">
        <v>1.209158</v>
      </c>
      <c r="CK52" s="44">
        <v>1.21377</v>
      </c>
      <c r="CL52" s="44">
        <v>1.1471589999999998</v>
      </c>
      <c r="CM52" s="44">
        <v>1.1604049999999999</v>
      </c>
      <c r="CN52" s="44">
        <v>1.1503840000000001</v>
      </c>
      <c r="CO52" s="44">
        <v>1.0915489999999999</v>
      </c>
      <c r="CP52" s="44">
        <v>1.120962</v>
      </c>
      <c r="CQ52" s="44">
        <v>1.111</v>
      </c>
      <c r="CR52" s="45">
        <f>MAX(BF52:CQ52)</f>
        <v>1.592713</v>
      </c>
    </row>
    <row r="53" spans="1:96" ht="14.5" x14ac:dyDescent="0.35">
      <c r="A53" s="28">
        <f t="shared" ref="A53:A90" si="22">+A52+1</f>
        <v>1966</v>
      </c>
      <c r="B53" s="74">
        <f t="shared" si="18"/>
        <v>0.3672730523126953</v>
      </c>
      <c r="C53" s="74">
        <f t="shared" si="18"/>
        <v>0.13985563250317867</v>
      </c>
      <c r="D53" s="74">
        <f t="shared" si="18"/>
        <v>6.749554438196885E-2</v>
      </c>
      <c r="E53" s="74">
        <f t="shared" si="18"/>
        <v>8.5129515436717457E-2</v>
      </c>
      <c r="F53" s="74">
        <f t="shared" si="18"/>
        <v>5.9926922391677254E-2</v>
      </c>
      <c r="G53" s="29">
        <f t="shared" ref="G53:G89" si="23">G7</f>
        <v>1183.5529999999999</v>
      </c>
      <c r="H53" s="74">
        <f t="shared" si="19"/>
        <v>0.71968066702623745</v>
      </c>
      <c r="I53" s="32"/>
      <c r="J53" s="33"/>
      <c r="O53" s="29">
        <f t="shared" ref="O53:O89" si="24">O7</f>
        <v>461</v>
      </c>
      <c r="P53" s="74">
        <f t="shared" si="20"/>
        <v>0.28031933297376249</v>
      </c>
      <c r="Q53" s="32"/>
      <c r="R53" s="37">
        <f t="shared" ref="R53:R89" si="25">R7</f>
        <v>1644.5529999999999</v>
      </c>
      <c r="S53" s="74">
        <f t="shared" si="21"/>
        <v>1</v>
      </c>
      <c r="T53" s="36"/>
      <c r="U53" s="37">
        <f t="shared" ref="U53:U90" si="26">U7</f>
        <v>57016.542999999998</v>
      </c>
      <c r="Z53" s="38"/>
      <c r="AD53" s="38"/>
      <c r="AH53" s="38"/>
      <c r="AI53" s="36"/>
      <c r="AJ53" s="38"/>
      <c r="AR53" s="29"/>
      <c r="AS53" s="75">
        <v>96.618088960588153</v>
      </c>
      <c r="AT53" s="75">
        <v>121.35628356273207</v>
      </c>
      <c r="AU53" s="75">
        <v>63.424732846211484</v>
      </c>
      <c r="AX53" s="43">
        <v>1.1835529999999999</v>
      </c>
      <c r="AY53" s="43">
        <f t="shared" ref="AY53:BB89" si="27">B53/1000</f>
        <v>3.6727305231269529E-4</v>
      </c>
      <c r="AZ53" s="43">
        <f t="shared" si="27"/>
        <v>1.3985563250317867E-4</v>
      </c>
      <c r="BA53" s="43">
        <f t="shared" si="27"/>
        <v>6.7495544381968855E-5</v>
      </c>
      <c r="BB53" s="43">
        <f t="shared" si="27"/>
        <v>8.5129515436717455E-5</v>
      </c>
      <c r="BC53" s="43"/>
      <c r="BD53" s="43">
        <v>0.46100000000000002</v>
      </c>
      <c r="BE53" s="43" t="s">
        <v>47</v>
      </c>
      <c r="BF53" s="44">
        <v>0.40600000000000003</v>
      </c>
      <c r="BG53" s="44">
        <v>0.46100000000000002</v>
      </c>
      <c r="BH53" s="44">
        <v>0.51900000000000002</v>
      </c>
      <c r="BI53" s="44">
        <v>0.57299999999999995</v>
      </c>
      <c r="BJ53" s="44">
        <v>0.58899999999999997</v>
      </c>
      <c r="BK53" s="44">
        <v>0.623</v>
      </c>
      <c r="BL53" s="44">
        <v>0.67500000000000004</v>
      </c>
      <c r="BM53" s="44">
        <v>0.67200000000000004</v>
      </c>
      <c r="BN53" s="44">
        <v>0.70199999999999996</v>
      </c>
      <c r="BO53" s="44">
        <v>0.76500000000000001</v>
      </c>
      <c r="BP53" s="44">
        <v>0.71799999999999997</v>
      </c>
      <c r="BQ53" s="44">
        <v>0.85099999999999987</v>
      </c>
      <c r="BR53" s="44">
        <v>0.88600000000000012</v>
      </c>
      <c r="BS53" s="44">
        <v>0.83299999999999996</v>
      </c>
      <c r="BT53" s="44">
        <v>0.89900000000000002</v>
      </c>
      <c r="BU53" s="44">
        <v>0.94299999999999984</v>
      </c>
      <c r="BV53" s="44">
        <v>0.98</v>
      </c>
      <c r="BW53" s="44">
        <v>0.90500000000000003</v>
      </c>
      <c r="BX53" s="44">
        <v>0.72699999999999998</v>
      </c>
      <c r="BY53" s="44">
        <v>0.872</v>
      </c>
      <c r="BZ53" s="44">
        <v>0.89100000000000001</v>
      </c>
      <c r="CA53" s="44">
        <v>0.81299999999999994</v>
      </c>
      <c r="CB53" s="44">
        <v>0.7420000000000001</v>
      </c>
      <c r="CC53" s="44">
        <v>0.75996800000000009</v>
      </c>
      <c r="CD53" s="44">
        <v>0.74554999999999993</v>
      </c>
      <c r="CE53" s="44">
        <v>0.759544</v>
      </c>
      <c r="CF53" s="44">
        <v>0.74422099999999991</v>
      </c>
      <c r="CG53" s="44">
        <v>0.73229299999999997</v>
      </c>
      <c r="CH53" s="44">
        <v>0.70811999999999997</v>
      </c>
      <c r="CI53" s="44">
        <v>0.75313399999999997</v>
      </c>
      <c r="CJ53" s="44">
        <v>0.68884500000000004</v>
      </c>
      <c r="CK53" s="44">
        <v>0.69682699999999997</v>
      </c>
      <c r="CL53" s="44">
        <v>0.69403200000000009</v>
      </c>
      <c r="CM53" s="44">
        <v>0.66020000000000001</v>
      </c>
      <c r="CN53" s="44">
        <v>0.64206400000000008</v>
      </c>
      <c r="CO53" s="44">
        <v>0.61561900000000003</v>
      </c>
      <c r="CP53" s="44">
        <v>0.58493700000000004</v>
      </c>
      <c r="CQ53" s="44">
        <v>0.60619100000000004</v>
      </c>
      <c r="CR53" s="45">
        <f>MAX(BF53:CQ53)</f>
        <v>0.98</v>
      </c>
    </row>
    <row r="54" spans="1:96" ht="14.5" x14ac:dyDescent="0.35">
      <c r="A54" s="28">
        <f t="shared" si="22"/>
        <v>1967</v>
      </c>
      <c r="B54" s="74">
        <f t="shared" si="18"/>
        <v>0.33637189276464063</v>
      </c>
      <c r="C54" s="74">
        <f t="shared" si="18"/>
        <v>0.14871178416963057</v>
      </c>
      <c r="D54" s="74">
        <f t="shared" si="18"/>
        <v>6.609412629761359E-2</v>
      </c>
      <c r="E54" s="74">
        <f t="shared" si="18"/>
        <v>8.438803625498878E-2</v>
      </c>
      <c r="F54" s="74">
        <f t="shared" si="18"/>
        <v>5.8158700259006359E-2</v>
      </c>
      <c r="G54" s="29">
        <f t="shared" si="23"/>
        <v>1175.5529999999999</v>
      </c>
      <c r="H54" s="74">
        <f t="shared" si="19"/>
        <v>0.69372453974587989</v>
      </c>
      <c r="I54" s="32"/>
      <c r="J54" s="33"/>
      <c r="O54" s="29">
        <f t="shared" si="24"/>
        <v>519</v>
      </c>
      <c r="P54" s="74">
        <f t="shared" si="20"/>
        <v>0.30627546025412011</v>
      </c>
      <c r="Q54" s="32"/>
      <c r="R54" s="37">
        <f t="shared" si="25"/>
        <v>1694.5529999999999</v>
      </c>
      <c r="S54" s="74">
        <f t="shared" si="21"/>
        <v>1</v>
      </c>
      <c r="T54" s="36"/>
      <c r="U54" s="37">
        <f t="shared" si="26"/>
        <v>58908.108</v>
      </c>
      <c r="Z54" s="38"/>
      <c r="AD54" s="38"/>
      <c r="AH54" s="38"/>
      <c r="AI54" s="36"/>
      <c r="AJ54" s="38"/>
      <c r="AR54" s="29"/>
      <c r="AS54" s="75">
        <v>95.53358049138842</v>
      </c>
      <c r="AT54" s="75">
        <v>115.66636861864481</v>
      </c>
      <c r="AU54" s="75">
        <v>68.5196929934948</v>
      </c>
      <c r="AX54" s="43">
        <v>1.1755529999999998</v>
      </c>
      <c r="AY54" s="43">
        <f t="shared" si="27"/>
        <v>3.3637189276464061E-4</v>
      </c>
      <c r="AZ54" s="43">
        <f t="shared" si="27"/>
        <v>1.4871178416963056E-4</v>
      </c>
      <c r="BA54" s="43">
        <f t="shared" si="27"/>
        <v>6.6094126297613584E-5</v>
      </c>
      <c r="BB54" s="43">
        <f t="shared" si="27"/>
        <v>8.4388036254988777E-5</v>
      </c>
      <c r="BC54" s="43"/>
      <c r="BD54" s="43">
        <v>0.51900000000000002</v>
      </c>
      <c r="BE54" s="43" t="s">
        <v>25</v>
      </c>
      <c r="BF54" s="45">
        <v>0.65400000000000003</v>
      </c>
      <c r="BG54" s="45">
        <v>0.60399999999999998</v>
      </c>
      <c r="BH54" s="45">
        <v>0.56999999999999995</v>
      </c>
      <c r="BI54" s="45">
        <v>0.57199999999999995</v>
      </c>
      <c r="BJ54" s="45">
        <v>0.55000000000000004</v>
      </c>
      <c r="BK54" s="45">
        <v>0.54100000000000004</v>
      </c>
      <c r="BL54" s="45">
        <v>0.52300000000000002</v>
      </c>
      <c r="BM54" s="45">
        <v>0.47599999999999998</v>
      </c>
      <c r="BN54" s="45">
        <v>0.59</v>
      </c>
      <c r="BO54" s="45">
        <v>0.44700000000000001</v>
      </c>
      <c r="BP54" s="45">
        <v>0.55500000000000005</v>
      </c>
      <c r="BQ54" s="45">
        <v>0.48199999999999998</v>
      </c>
      <c r="BR54" s="45">
        <v>0.47899999999999998</v>
      </c>
      <c r="BS54" s="45">
        <v>0.432</v>
      </c>
      <c r="BT54" s="45">
        <v>0.43099999999999999</v>
      </c>
      <c r="BU54" s="45">
        <v>0.371</v>
      </c>
      <c r="BV54" s="45">
        <v>0.35399999999999998</v>
      </c>
      <c r="BW54" s="45">
        <v>0.28799999999999998</v>
      </c>
      <c r="BX54" s="45">
        <v>0.27700000000000002</v>
      </c>
      <c r="BY54" s="45">
        <v>0.25600000000000001</v>
      </c>
      <c r="BZ54" s="45">
        <v>0.23200000000000001</v>
      </c>
      <c r="CA54" s="45">
        <v>0.19900000000000001</v>
      </c>
      <c r="CB54" s="45">
        <v>0.186</v>
      </c>
      <c r="CC54" s="45">
        <v>0.19</v>
      </c>
      <c r="CD54" s="45">
        <v>0.17199999999999999</v>
      </c>
      <c r="CE54" s="45">
        <v>0.17799999999999999</v>
      </c>
      <c r="CF54" s="45">
        <v>0.159</v>
      </c>
      <c r="CG54" s="45">
        <v>0.183</v>
      </c>
      <c r="CH54" s="45">
        <v>0.18725</v>
      </c>
      <c r="CI54" s="45">
        <v>0.19612499999999999</v>
      </c>
      <c r="CJ54" s="45">
        <v>0.17824999999999999</v>
      </c>
      <c r="CK54" s="45">
        <v>0.17774999999999999</v>
      </c>
      <c r="CL54" s="45">
        <v>0.1875</v>
      </c>
      <c r="CM54" s="45">
        <v>0.16284000000000001</v>
      </c>
      <c r="CN54" s="45">
        <v>0.16375000000000001</v>
      </c>
      <c r="CO54" s="45">
        <v>0.15625</v>
      </c>
      <c r="CP54" s="45">
        <v>0.14374999999999999</v>
      </c>
      <c r="CQ54" s="45">
        <v>0.14599999999999999</v>
      </c>
    </row>
    <row r="55" spans="1:96" ht="14.5" x14ac:dyDescent="0.35">
      <c r="A55" s="28">
        <f t="shared" si="22"/>
        <v>1968</v>
      </c>
      <c r="B55" s="74">
        <f t="shared" si="18"/>
        <v>0.3222291950917508</v>
      </c>
      <c r="C55" s="74">
        <f t="shared" si="18"/>
        <v>0.14928450471908036</v>
      </c>
      <c r="D55" s="74">
        <f t="shared" si="18"/>
        <v>6.36571661632305E-2</v>
      </c>
      <c r="E55" s="74">
        <f t="shared" si="18"/>
        <v>8.2247312033908421E-2</v>
      </c>
      <c r="F55" s="74">
        <f t="shared" si="18"/>
        <v>5.9789289146622168E-2</v>
      </c>
      <c r="G55" s="29">
        <f t="shared" si="23"/>
        <v>1202.134</v>
      </c>
      <c r="H55" s="74">
        <f t="shared" si="19"/>
        <v>0.67720746715459224</v>
      </c>
      <c r="I55" s="32"/>
      <c r="J55" s="33"/>
      <c r="O55" s="29">
        <f t="shared" si="24"/>
        <v>573</v>
      </c>
      <c r="P55" s="74">
        <f t="shared" si="20"/>
        <v>0.32279253284540771</v>
      </c>
      <c r="Q55" s="32"/>
      <c r="R55" s="37">
        <f t="shared" si="25"/>
        <v>1775.134</v>
      </c>
      <c r="S55" s="74">
        <f t="shared" si="21"/>
        <v>1</v>
      </c>
      <c r="T55" s="36"/>
      <c r="U55" s="37">
        <f t="shared" si="26"/>
        <v>62419.391000000003</v>
      </c>
      <c r="Z55" s="38"/>
      <c r="AD55" s="38"/>
      <c r="AH55" s="38"/>
      <c r="AI55" s="36"/>
      <c r="AJ55" s="38"/>
      <c r="AR55" s="29"/>
      <c r="AS55" s="75">
        <v>102.07305289837817</v>
      </c>
      <c r="AT55" s="75">
        <v>120.64152851571379</v>
      </c>
      <c r="AU55" s="75">
        <v>77.158137578974589</v>
      </c>
      <c r="AX55" s="43">
        <v>1.202134</v>
      </c>
      <c r="AY55" s="43">
        <f t="shared" si="27"/>
        <v>3.222291950917508E-4</v>
      </c>
      <c r="AZ55" s="43">
        <f t="shared" si="27"/>
        <v>1.4928450471908038E-4</v>
      </c>
      <c r="BA55" s="43">
        <f t="shared" si="27"/>
        <v>6.3657166163230504E-5</v>
      </c>
      <c r="BB55" s="43">
        <f t="shared" si="27"/>
        <v>8.2247312033908424E-5</v>
      </c>
      <c r="BC55" s="43"/>
      <c r="BD55" s="43">
        <v>0.57299999999999995</v>
      </c>
      <c r="BE55" s="43" t="s">
        <v>13</v>
      </c>
      <c r="BF55" s="45">
        <v>0.20300000000000001</v>
      </c>
      <c r="BG55" s="45">
        <v>0.23</v>
      </c>
      <c r="BH55" s="45">
        <v>0.252</v>
      </c>
      <c r="BI55" s="45">
        <v>0.26500000000000001</v>
      </c>
      <c r="BJ55" s="45">
        <v>0.29299999999999998</v>
      </c>
      <c r="BK55" s="45">
        <v>0.29799999999999999</v>
      </c>
      <c r="BL55" s="45">
        <v>0.32800000000000001</v>
      </c>
      <c r="BM55" s="45">
        <v>0.32500000000000001</v>
      </c>
      <c r="BN55" s="45">
        <v>0.41399999999999998</v>
      </c>
      <c r="BO55" s="45">
        <v>0.34499999999999997</v>
      </c>
      <c r="BP55" s="45">
        <v>0.35399999999999998</v>
      </c>
      <c r="BQ55" s="45">
        <v>0.41799999999999998</v>
      </c>
      <c r="BR55" s="45">
        <v>0.434</v>
      </c>
      <c r="BS55" s="45">
        <v>0.57499999999999996</v>
      </c>
      <c r="BT55" s="45">
        <v>0.498</v>
      </c>
      <c r="BU55" s="45">
        <v>0.46800000000000003</v>
      </c>
      <c r="BV55" s="45">
        <v>0.42899999999999999</v>
      </c>
      <c r="BW55" s="45">
        <v>0.41599999999999998</v>
      </c>
      <c r="BX55" s="45">
        <v>0.45200000000000001</v>
      </c>
      <c r="BY55" s="45">
        <v>0.435</v>
      </c>
      <c r="BZ55" s="45">
        <v>0.42599999999999999</v>
      </c>
      <c r="CA55" s="45">
        <v>0.379</v>
      </c>
      <c r="CB55" s="45">
        <v>0.42499999999999999</v>
      </c>
      <c r="CC55" s="45">
        <v>0.40400000000000003</v>
      </c>
      <c r="CD55" s="45">
        <v>0.38600000000000001</v>
      </c>
      <c r="CE55" s="45">
        <v>0.35499999999999998</v>
      </c>
      <c r="CF55" s="45">
        <v>0.372</v>
      </c>
      <c r="CG55" s="45">
        <v>0.43618000000000001</v>
      </c>
      <c r="CH55" s="45">
        <v>0.455735</v>
      </c>
      <c r="CI55" s="45">
        <v>0.48208600000000001</v>
      </c>
      <c r="CJ55" s="45">
        <v>0.50483199999999995</v>
      </c>
      <c r="CK55" s="45">
        <v>0.48832700000000001</v>
      </c>
      <c r="CL55" s="45">
        <v>0.49928400000000001</v>
      </c>
      <c r="CM55" s="45">
        <v>0.50739999999999996</v>
      </c>
      <c r="CN55" s="45">
        <v>0.52979600000000004</v>
      </c>
      <c r="CO55" s="45">
        <v>0.46877199999999997</v>
      </c>
      <c r="CP55" s="45">
        <v>0.48402800000000001</v>
      </c>
      <c r="CQ55" s="45">
        <v>0.46899999999999997</v>
      </c>
    </row>
    <row r="56" spans="1:96" ht="14.5" x14ac:dyDescent="0.35">
      <c r="A56" s="28">
        <f t="shared" si="22"/>
        <v>1969</v>
      </c>
      <c r="B56" s="74">
        <f t="shared" si="18"/>
        <v>0.30391525737478003</v>
      </c>
      <c r="C56" s="74">
        <f t="shared" si="18"/>
        <v>0.16190394620147372</v>
      </c>
      <c r="D56" s="74">
        <f t="shared" si="18"/>
        <v>6.299334425586349E-2</v>
      </c>
      <c r="E56" s="74">
        <f t="shared" si="18"/>
        <v>8.2885979284030908E-2</v>
      </c>
      <c r="F56" s="74">
        <f t="shared" si="18"/>
        <v>6.2835860895223833E-2</v>
      </c>
      <c r="G56" s="29">
        <f t="shared" si="23"/>
        <v>1220.7149999999999</v>
      </c>
      <c r="H56" s="74">
        <f t="shared" si="19"/>
        <v>0.67453438801137189</v>
      </c>
      <c r="I56" s="32"/>
      <c r="J56" s="33"/>
      <c r="O56" s="29">
        <f t="shared" si="24"/>
        <v>589</v>
      </c>
      <c r="P56" s="74">
        <f t="shared" si="20"/>
        <v>0.32546561198862806</v>
      </c>
      <c r="Q56" s="32"/>
      <c r="R56" s="37">
        <f t="shared" si="25"/>
        <v>1809.7149999999999</v>
      </c>
      <c r="S56" s="74">
        <f t="shared" si="21"/>
        <v>1</v>
      </c>
      <c r="T56" s="36"/>
      <c r="U56" s="37">
        <f t="shared" si="26"/>
        <v>65620.879000000001</v>
      </c>
      <c r="Z56" s="38"/>
      <c r="AD56" s="38"/>
      <c r="AH56" s="38"/>
      <c r="AI56" s="36"/>
      <c r="AJ56" s="38"/>
      <c r="AS56" s="75">
        <v>107.42977618716669</v>
      </c>
      <c r="AT56" s="75">
        <v>126.47152479106526</v>
      </c>
      <c r="AU56" s="75">
        <v>81.879829935435652</v>
      </c>
      <c r="AX56" s="43">
        <v>1.220715</v>
      </c>
      <c r="AY56" s="43">
        <f t="shared" si="27"/>
        <v>3.0391525737478005E-4</v>
      </c>
      <c r="AZ56" s="43">
        <f t="shared" si="27"/>
        <v>1.6190394620147372E-4</v>
      </c>
      <c r="BA56" s="43">
        <f t="shared" si="27"/>
        <v>6.2993344255863492E-5</v>
      </c>
      <c r="BB56" s="43">
        <f t="shared" si="27"/>
        <v>8.2885979284030904E-5</v>
      </c>
      <c r="BC56" s="43"/>
      <c r="BD56" s="43">
        <v>0.58899999999999997</v>
      </c>
      <c r="BE56" s="43" t="s">
        <v>14</v>
      </c>
      <c r="BF56" s="45">
        <v>0.11</v>
      </c>
      <c r="BG56" s="45">
        <v>0.111</v>
      </c>
      <c r="BH56" s="45">
        <v>0.112</v>
      </c>
      <c r="BI56" s="45">
        <v>0.113</v>
      </c>
      <c r="BJ56" s="45">
        <v>0.114</v>
      </c>
      <c r="BK56" s="45">
        <v>0.114</v>
      </c>
      <c r="BL56" s="45">
        <v>0.111</v>
      </c>
      <c r="BM56" s="45">
        <v>0.123</v>
      </c>
      <c r="BN56" s="45">
        <v>0.126</v>
      </c>
      <c r="BO56" s="45">
        <v>8.6999999999999994E-2</v>
      </c>
      <c r="BP56" s="45">
        <v>9.0999999999999998E-2</v>
      </c>
      <c r="BQ56" s="45">
        <v>0.111</v>
      </c>
      <c r="BR56" s="45">
        <v>0.10199999999999999</v>
      </c>
      <c r="BS56" s="45">
        <v>0.112</v>
      </c>
      <c r="BT56" s="45">
        <v>0.114</v>
      </c>
      <c r="BU56" s="45">
        <v>0.1</v>
      </c>
      <c r="BV56" s="45">
        <v>9.4E-2</v>
      </c>
      <c r="BW56" s="45">
        <v>9.8000000000000004E-2</v>
      </c>
      <c r="BX56" s="45">
        <v>7.9000000000000001E-2</v>
      </c>
      <c r="BY56" s="45">
        <v>8.5999999999999993E-2</v>
      </c>
      <c r="BZ56" s="45">
        <v>8.6999999999999994E-2</v>
      </c>
      <c r="CA56" s="45">
        <v>6.5000000000000002E-2</v>
      </c>
      <c r="CB56" s="45">
        <v>5.8000000000000003E-2</v>
      </c>
      <c r="CC56" s="45">
        <v>5.8999999999999997E-2</v>
      </c>
      <c r="CD56" s="45">
        <v>0.06</v>
      </c>
      <c r="CE56" s="45">
        <v>5.8000000000000003E-2</v>
      </c>
      <c r="CF56" s="45">
        <v>5.3999999999999999E-2</v>
      </c>
      <c r="CG56" s="45">
        <v>7.8243999999999994E-2</v>
      </c>
      <c r="CH56" s="45">
        <v>6.9388000000000005E-2</v>
      </c>
      <c r="CI56" s="45">
        <v>7.7330999999999997E-2</v>
      </c>
      <c r="CJ56" s="45">
        <v>7.0027000000000006E-2</v>
      </c>
      <c r="CK56" s="45">
        <v>7.1671000000000012E-2</v>
      </c>
      <c r="CL56" s="45">
        <v>9.1299999999999992E-2</v>
      </c>
      <c r="CM56" s="45">
        <v>7.9060000000000005E-2</v>
      </c>
      <c r="CN56" s="45">
        <v>9.0386999999999995E-2</v>
      </c>
      <c r="CO56" s="45">
        <v>7.8153E-2</v>
      </c>
      <c r="CP56" s="45">
        <v>6.5736000000000003E-2</v>
      </c>
      <c r="CQ56" s="45">
        <v>7.8E-2</v>
      </c>
    </row>
    <row r="57" spans="1:96" ht="14.5" x14ac:dyDescent="0.35">
      <c r="A57" s="28">
        <f t="shared" si="22"/>
        <v>1970</v>
      </c>
      <c r="B57" s="74">
        <f t="shared" si="18"/>
        <v>0.29198687624236097</v>
      </c>
      <c r="C57" s="74">
        <f t="shared" si="18"/>
        <v>0.16083565456603247</v>
      </c>
      <c r="D57" s="74">
        <f t="shared" si="18"/>
        <v>6.1527733625931884E-2</v>
      </c>
      <c r="E57" s="74">
        <f t="shared" si="18"/>
        <v>8.2576695129540162E-2</v>
      </c>
      <c r="F57" s="74">
        <f t="shared" si="18"/>
        <v>6.6829373340033013E-2</v>
      </c>
      <c r="G57" s="29">
        <f t="shared" si="23"/>
        <v>1229.8230000000001</v>
      </c>
      <c r="H57" s="74">
        <f t="shared" si="19"/>
        <v>0.66375633290389857</v>
      </c>
      <c r="I57" s="32"/>
      <c r="J57" s="33"/>
      <c r="O57" s="29">
        <f t="shared" si="24"/>
        <v>623</v>
      </c>
      <c r="P57" s="74">
        <f t="shared" si="20"/>
        <v>0.33624366709610143</v>
      </c>
      <c r="Q57" s="32"/>
      <c r="R57" s="37">
        <f t="shared" si="25"/>
        <v>1852.8230000000001</v>
      </c>
      <c r="S57" s="74">
        <f t="shared" si="21"/>
        <v>1</v>
      </c>
      <c r="T57" s="36"/>
      <c r="U57" s="37">
        <f t="shared" si="26"/>
        <v>67844.160999999993</v>
      </c>
      <c r="Z57" s="38"/>
      <c r="AD57" s="38"/>
      <c r="AH57" s="38"/>
      <c r="AI57" s="36"/>
      <c r="AJ57" s="38"/>
      <c r="AS57" s="75">
        <v>109.0136002726905</v>
      </c>
      <c r="AT57" s="75">
        <v>126.28545960854385</v>
      </c>
      <c r="AU57" s="75">
        <v>85.838466156690103</v>
      </c>
      <c r="AX57" s="43">
        <v>1.2298230000000001</v>
      </c>
      <c r="AY57" s="43">
        <f t="shared" si="27"/>
        <v>2.91986876242361E-4</v>
      </c>
      <c r="AZ57" s="43">
        <f t="shared" si="27"/>
        <v>1.6083565456603247E-4</v>
      </c>
      <c r="BA57" s="43">
        <f t="shared" si="27"/>
        <v>6.152773362593189E-5</v>
      </c>
      <c r="BB57" s="43">
        <f t="shared" si="27"/>
        <v>8.2576695129540169E-5</v>
      </c>
      <c r="BC57" s="43"/>
      <c r="BD57" s="43">
        <v>0.623</v>
      </c>
      <c r="BE57" s="43" t="s">
        <v>15</v>
      </c>
      <c r="BF57" s="45">
        <v>0.13500000000000001</v>
      </c>
      <c r="BG57" s="45">
        <v>0.14000000000000001</v>
      </c>
      <c r="BH57" s="45">
        <v>0.14299999999999999</v>
      </c>
      <c r="BI57" s="45">
        <v>0.14599999999999999</v>
      </c>
      <c r="BJ57" s="45">
        <v>0.15</v>
      </c>
      <c r="BK57" s="45">
        <v>0.153</v>
      </c>
      <c r="BL57" s="45">
        <v>0.157</v>
      </c>
      <c r="BM57" s="45">
        <v>0.14899999999999999</v>
      </c>
      <c r="BN57" s="45">
        <v>0.159</v>
      </c>
      <c r="BO57" s="45">
        <v>0.109</v>
      </c>
      <c r="BP57" s="45">
        <v>0.13400000000000001</v>
      </c>
      <c r="BQ57" s="45">
        <v>0.16800000000000001</v>
      </c>
      <c r="BR57" s="45">
        <v>0.11799999999999999</v>
      </c>
      <c r="BS57" s="45">
        <v>0.17299999999999999</v>
      </c>
      <c r="BT57" s="45">
        <v>0.125</v>
      </c>
      <c r="BU57" s="45">
        <v>9.2999999999999999E-2</v>
      </c>
      <c r="BV57" s="45">
        <v>8.2000000000000003E-2</v>
      </c>
      <c r="BW57" s="45">
        <v>9.7000000000000003E-2</v>
      </c>
      <c r="BX57" s="45">
        <v>7.2999999999999995E-2</v>
      </c>
      <c r="BY57" s="45">
        <v>7.5999999999999998E-2</v>
      </c>
      <c r="BZ57" s="45">
        <v>5.3999999999999999E-2</v>
      </c>
      <c r="CA57" s="45">
        <v>6.2E-2</v>
      </c>
      <c r="CB57" s="45">
        <v>3.5999999999999997E-2</v>
      </c>
      <c r="CC57" s="45">
        <v>4.8000000000000001E-2</v>
      </c>
      <c r="CD57" s="45">
        <v>2.8000000000000001E-2</v>
      </c>
      <c r="CE57" s="45">
        <v>4.8000000000000001E-2</v>
      </c>
      <c r="CF57" s="45">
        <v>7.4999999999999997E-2</v>
      </c>
      <c r="CG57" s="45">
        <v>4.7677999999999998E-2</v>
      </c>
      <c r="CH57" s="45">
        <v>5.8942000000000001E-2</v>
      </c>
      <c r="CI57" s="45">
        <v>6.8078E-2</v>
      </c>
      <c r="CJ57" s="45">
        <v>8.4501000000000007E-2</v>
      </c>
      <c r="CK57" s="45">
        <v>7.4574000000000001E-2</v>
      </c>
      <c r="CL57" s="45">
        <v>6.5331999999999987E-2</v>
      </c>
      <c r="CM57" s="45">
        <v>0.08</v>
      </c>
      <c r="CN57" s="45">
        <v>8.6565000000000003E-2</v>
      </c>
      <c r="CO57" s="45">
        <v>7.5845999999999997E-2</v>
      </c>
      <c r="CP57" s="45">
        <v>5.7561999999999995E-2</v>
      </c>
      <c r="CQ57" s="45">
        <v>6.2E-2</v>
      </c>
    </row>
    <row r="58" spans="1:96" ht="14.5" x14ac:dyDescent="0.35">
      <c r="A58" s="28">
        <f t="shared" si="22"/>
        <v>1971</v>
      </c>
      <c r="B58" s="74">
        <f t="shared" si="18"/>
        <v>0.2712752686688476</v>
      </c>
      <c r="C58" s="74">
        <f t="shared" si="18"/>
        <v>0.17013057002558701</v>
      </c>
      <c r="D58" s="74">
        <f t="shared" si="18"/>
        <v>5.7574674612317557E-2</v>
      </c>
      <c r="E58" s="74">
        <f t="shared" si="18"/>
        <v>8.1434449676881585E-2</v>
      </c>
      <c r="F58" s="74">
        <f t="shared" si="18"/>
        <v>6.9468772482002727E-2</v>
      </c>
      <c r="G58" s="29">
        <f t="shared" si="23"/>
        <v>1252.931</v>
      </c>
      <c r="H58" s="74">
        <f t="shared" si="19"/>
        <v>0.64988373546563649</v>
      </c>
      <c r="I58" s="32"/>
      <c r="J58" s="33"/>
      <c r="O58" s="29">
        <f t="shared" si="24"/>
        <v>675</v>
      </c>
      <c r="P58" s="74">
        <f t="shared" si="20"/>
        <v>0.35011626453436351</v>
      </c>
      <c r="Q58" s="32"/>
      <c r="R58" s="37">
        <f t="shared" si="25"/>
        <v>1927.931</v>
      </c>
      <c r="S58" s="74">
        <f t="shared" si="21"/>
        <v>1</v>
      </c>
      <c r="T58" s="36"/>
      <c r="U58" s="37">
        <f t="shared" si="26"/>
        <v>69288.964000000007</v>
      </c>
      <c r="Z58" s="38"/>
      <c r="AD58" s="38"/>
      <c r="AH58" s="38"/>
      <c r="AI58" s="36"/>
      <c r="AJ58" s="38"/>
      <c r="AS58" s="75">
        <v>108.83473366231675</v>
      </c>
      <c r="AT58" s="75">
        <v>123.44320117688351</v>
      </c>
      <c r="AU58" s="75">
        <v>89.23330064366418</v>
      </c>
      <c r="AX58" s="43">
        <v>1.252931</v>
      </c>
      <c r="AY58" s="43">
        <f t="shared" si="27"/>
        <v>2.7127526866884761E-4</v>
      </c>
      <c r="AZ58" s="43">
        <f t="shared" si="27"/>
        <v>1.7013057002558701E-4</v>
      </c>
      <c r="BA58" s="43">
        <f t="shared" si="27"/>
        <v>5.7574674612317555E-5</v>
      </c>
      <c r="BB58" s="43">
        <f t="shared" si="27"/>
        <v>8.143444967688158E-5</v>
      </c>
      <c r="BC58" s="43"/>
      <c r="BD58" s="43">
        <v>0.67500000000000004</v>
      </c>
      <c r="BE58" s="43"/>
      <c r="BF58" s="45">
        <f t="shared" ref="BF58:CQ58" si="28">SUM(BF53:BF57)</f>
        <v>1.5080000000000002</v>
      </c>
      <c r="BG58" s="45">
        <f t="shared" si="28"/>
        <v>1.5459999999999998</v>
      </c>
      <c r="BH58" s="45">
        <f t="shared" si="28"/>
        <v>1.5960000000000001</v>
      </c>
      <c r="BI58" s="45">
        <f t="shared" si="28"/>
        <v>1.669</v>
      </c>
      <c r="BJ58" s="45">
        <f t="shared" si="28"/>
        <v>1.696</v>
      </c>
      <c r="BK58" s="45">
        <f t="shared" si="28"/>
        <v>1.7290000000000003</v>
      </c>
      <c r="BL58" s="45">
        <f t="shared" si="28"/>
        <v>1.794</v>
      </c>
      <c r="BM58" s="45">
        <f t="shared" si="28"/>
        <v>1.7450000000000001</v>
      </c>
      <c r="BN58" s="45">
        <f t="shared" si="28"/>
        <v>1.9909999999999999</v>
      </c>
      <c r="BO58" s="45">
        <f t="shared" si="28"/>
        <v>1.7529999999999999</v>
      </c>
      <c r="BP58" s="45">
        <f t="shared" si="28"/>
        <v>1.8520000000000003</v>
      </c>
      <c r="BQ58" s="45">
        <f t="shared" si="28"/>
        <v>2.0299999999999998</v>
      </c>
      <c r="BR58" s="45">
        <f t="shared" si="28"/>
        <v>2.0190000000000001</v>
      </c>
      <c r="BS58" s="45">
        <f t="shared" si="28"/>
        <v>2.125</v>
      </c>
      <c r="BT58" s="45">
        <f t="shared" si="28"/>
        <v>2.0670000000000002</v>
      </c>
      <c r="BU58" s="45">
        <f t="shared" si="28"/>
        <v>1.9749999999999999</v>
      </c>
      <c r="BV58" s="45">
        <f t="shared" si="28"/>
        <v>1.9390000000000003</v>
      </c>
      <c r="BW58" s="45">
        <f t="shared" si="28"/>
        <v>1.804</v>
      </c>
      <c r="BX58" s="45">
        <f t="shared" si="28"/>
        <v>1.6079999999999999</v>
      </c>
      <c r="BY58" s="45">
        <f t="shared" si="28"/>
        <v>1.7250000000000003</v>
      </c>
      <c r="BZ58" s="45">
        <f t="shared" si="28"/>
        <v>1.69</v>
      </c>
      <c r="CA58" s="45">
        <f t="shared" si="28"/>
        <v>1.518</v>
      </c>
      <c r="CB58" s="45">
        <f t="shared" si="28"/>
        <v>1.4470000000000003</v>
      </c>
      <c r="CC58" s="45">
        <f t="shared" si="28"/>
        <v>1.460968</v>
      </c>
      <c r="CD58" s="45">
        <f t="shared" si="28"/>
        <v>1.3915500000000001</v>
      </c>
      <c r="CE58" s="45">
        <f t="shared" si="28"/>
        <v>1.398544</v>
      </c>
      <c r="CF58" s="45">
        <f t="shared" si="28"/>
        <v>1.4042209999999999</v>
      </c>
      <c r="CG58" s="45">
        <f t="shared" si="28"/>
        <v>1.477395</v>
      </c>
      <c r="CH58" s="45">
        <f t="shared" si="28"/>
        <v>1.4794350000000001</v>
      </c>
      <c r="CI58" s="45">
        <f t="shared" si="28"/>
        <v>1.576754</v>
      </c>
      <c r="CJ58" s="45">
        <f t="shared" si="28"/>
        <v>1.5264549999999999</v>
      </c>
      <c r="CK58" s="45">
        <f t="shared" si="28"/>
        <v>1.5091489999999999</v>
      </c>
      <c r="CL58" s="45">
        <f t="shared" si="28"/>
        <v>1.5374479999999999</v>
      </c>
      <c r="CM58" s="45">
        <f t="shared" si="28"/>
        <v>1.4894999999999998</v>
      </c>
      <c r="CN58" s="45">
        <f t="shared" si="28"/>
        <v>1.512562</v>
      </c>
      <c r="CO58" s="45">
        <f t="shared" si="28"/>
        <v>1.3946400000000001</v>
      </c>
      <c r="CP58" s="45">
        <f t="shared" si="28"/>
        <v>1.3360130000000001</v>
      </c>
      <c r="CQ58" s="45">
        <f t="shared" si="28"/>
        <v>1.3611910000000003</v>
      </c>
      <c r="CR58" s="45">
        <f>MAX(BF58:CQ58)</f>
        <v>2.125</v>
      </c>
    </row>
    <row r="59" spans="1:96" ht="14.5" x14ac:dyDescent="0.35">
      <c r="A59" s="28">
        <f t="shared" si="22"/>
        <v>1972</v>
      </c>
      <c r="B59" s="74">
        <f t="shared" si="18"/>
        <v>0.25231750447386503</v>
      </c>
      <c r="C59" s="74">
        <f t="shared" si="18"/>
        <v>0.17227560704623135</v>
      </c>
      <c r="D59" s="74">
        <f t="shared" si="18"/>
        <v>6.5199691282112171E-2</v>
      </c>
      <c r="E59" s="74">
        <f t="shared" si="18"/>
        <v>7.8981739845810681E-2</v>
      </c>
      <c r="F59" s="74">
        <f t="shared" si="18"/>
        <v>7.5012509859465518E-2</v>
      </c>
      <c r="G59" s="29">
        <f t="shared" si="23"/>
        <v>1214.5119999999999</v>
      </c>
      <c r="H59" s="74">
        <f t="shared" si="19"/>
        <v>0.64378705250748469</v>
      </c>
      <c r="I59" s="32"/>
      <c r="J59" s="33"/>
      <c r="O59" s="29">
        <f t="shared" si="24"/>
        <v>672</v>
      </c>
      <c r="P59" s="74">
        <f t="shared" si="20"/>
        <v>0.35621294749251531</v>
      </c>
      <c r="Q59" s="32"/>
      <c r="R59" s="37">
        <f t="shared" si="25"/>
        <v>1886.5119999999999</v>
      </c>
      <c r="S59" s="74">
        <f t="shared" si="21"/>
        <v>1</v>
      </c>
      <c r="T59" s="36"/>
      <c r="U59" s="37">
        <f t="shared" si="26"/>
        <v>72704.267000000007</v>
      </c>
      <c r="Z59" s="38"/>
      <c r="AD59" s="38"/>
      <c r="AH59" s="38"/>
      <c r="AI59" s="36"/>
      <c r="AJ59" s="38"/>
      <c r="AS59" s="75">
        <v>111.04281207886855</v>
      </c>
      <c r="AT59" s="75">
        <v>124.76612249000137</v>
      </c>
      <c r="AU59" s="75">
        <v>92.629070216502114</v>
      </c>
      <c r="AX59" s="43">
        <v>1.214512</v>
      </c>
      <c r="AY59" s="43">
        <f t="shared" si="27"/>
        <v>2.5231750447386503E-4</v>
      </c>
      <c r="AZ59" s="43">
        <f t="shared" si="27"/>
        <v>1.7227560704623134E-4</v>
      </c>
      <c r="BA59" s="43">
        <f t="shared" si="27"/>
        <v>6.5199691282112171E-5</v>
      </c>
      <c r="BB59" s="43">
        <f t="shared" si="27"/>
        <v>7.8981739845810682E-5</v>
      </c>
      <c r="BC59" s="43"/>
      <c r="BD59" s="43">
        <v>0.67200000000000004</v>
      </c>
      <c r="BE59" s="43"/>
    </row>
    <row r="60" spans="1:96" ht="14.5" x14ac:dyDescent="0.35">
      <c r="A60" s="28">
        <f t="shared" si="22"/>
        <v>1973</v>
      </c>
      <c r="B60" s="74">
        <f t="shared" si="18"/>
        <v>0.27503942620249333</v>
      </c>
      <c r="C60" s="74">
        <f t="shared" si="18"/>
        <v>0.19299376686073264</v>
      </c>
      <c r="D60" s="74">
        <f t="shared" si="18"/>
        <v>5.8737233392396886E-2</v>
      </c>
      <c r="E60" s="74">
        <f t="shared" si="18"/>
        <v>7.4120794518977018E-2</v>
      </c>
      <c r="F60" s="74">
        <f t="shared" si="18"/>
        <v>7.185847869633176E-2</v>
      </c>
      <c r="G60" s="29">
        <f t="shared" si="23"/>
        <v>1443.1469999999999</v>
      </c>
      <c r="H60" s="74">
        <f t="shared" si="19"/>
        <v>0.67274969967093168</v>
      </c>
      <c r="I60" s="32"/>
      <c r="J60" s="33"/>
      <c r="O60" s="29">
        <f t="shared" si="24"/>
        <v>702</v>
      </c>
      <c r="P60" s="74">
        <f t="shared" si="20"/>
        <v>0.32725030032906838</v>
      </c>
      <c r="Q60" s="32"/>
      <c r="R60" s="37">
        <f t="shared" si="25"/>
        <v>2145.1469999999999</v>
      </c>
      <c r="S60" s="74">
        <f t="shared" si="21"/>
        <v>1</v>
      </c>
      <c r="T60" s="36"/>
      <c r="U60" s="37">
        <f t="shared" si="26"/>
        <v>75708.364000000001</v>
      </c>
      <c r="Z60" s="38"/>
      <c r="AD60" s="38"/>
      <c r="AH60" s="38"/>
      <c r="AI60" s="36"/>
      <c r="AJ60" s="38"/>
      <c r="AS60" s="75">
        <v>115.27562708006909</v>
      </c>
      <c r="AT60" s="75">
        <v>135.34898227656998</v>
      </c>
      <c r="AU60" s="75">
        <v>88.341485839621299</v>
      </c>
      <c r="AX60" s="43">
        <v>1.443147</v>
      </c>
      <c r="AY60" s="43">
        <f t="shared" si="27"/>
        <v>2.7503942620249331E-4</v>
      </c>
      <c r="AZ60" s="43">
        <f t="shared" si="27"/>
        <v>1.9299376686073263E-4</v>
      </c>
      <c r="BA60" s="43">
        <f t="shared" si="27"/>
        <v>5.8737233392396884E-5</v>
      </c>
      <c r="BB60" s="43">
        <f t="shared" si="27"/>
        <v>7.4120794518977019E-5</v>
      </c>
      <c r="BC60" s="43"/>
      <c r="BD60" s="43">
        <v>0.70199999999999996</v>
      </c>
      <c r="BE60" s="43"/>
    </row>
    <row r="61" spans="1:96" ht="14.5" x14ac:dyDescent="0.35">
      <c r="A61" s="28">
        <f t="shared" si="22"/>
        <v>1974</v>
      </c>
      <c r="B61" s="74">
        <f t="shared" si="18"/>
        <v>0.23253285501966645</v>
      </c>
      <c r="C61" s="74">
        <f t="shared" si="18"/>
        <v>0.17947166662591707</v>
      </c>
      <c r="D61" s="74">
        <f t="shared" si="18"/>
        <v>4.5258072453492129E-2</v>
      </c>
      <c r="E61" s="74">
        <f t="shared" si="18"/>
        <v>5.6702642499202781E-2</v>
      </c>
      <c r="F61" s="74">
        <f t="shared" si="18"/>
        <v>8.807585044860114E-2</v>
      </c>
      <c r="G61" s="29">
        <f t="shared" si="23"/>
        <v>1157.309</v>
      </c>
      <c r="H61" s="74">
        <f t="shared" si="19"/>
        <v>0.60204108704687953</v>
      </c>
      <c r="I61" s="32"/>
      <c r="J61" s="76">
        <f t="shared" ref="J61:N76" si="29">J15/$R15</f>
        <v>2.9599819800042552E-2</v>
      </c>
      <c r="K61" s="74">
        <f t="shared" si="29"/>
        <v>0.2967264888215162</v>
      </c>
      <c r="L61" s="74">
        <f t="shared" si="29"/>
        <v>2.6530594196874695E-2</v>
      </c>
      <c r="M61" s="74">
        <f t="shared" si="29"/>
        <v>4.5102010134686989E-2</v>
      </c>
      <c r="N61" s="74">
        <f t="shared" si="29"/>
        <v>0.36835909315307791</v>
      </c>
      <c r="O61" s="29">
        <f t="shared" si="24"/>
        <v>765</v>
      </c>
      <c r="P61" s="74">
        <f t="shared" si="20"/>
        <v>0.39795891295312047</v>
      </c>
      <c r="Q61" s="32"/>
      <c r="R61" s="37">
        <f t="shared" si="25"/>
        <v>1922.309</v>
      </c>
      <c r="S61" s="74">
        <f t="shared" si="21"/>
        <v>1</v>
      </c>
      <c r="T61" s="47"/>
      <c r="U61" s="37">
        <f t="shared" si="26"/>
        <v>73990.880000000005</v>
      </c>
      <c r="W61" s="37">
        <v>570400</v>
      </c>
      <c r="X61" s="37">
        <v>86700</v>
      </c>
      <c r="Y61" s="37">
        <v>51000</v>
      </c>
      <c r="Z61" s="48">
        <f t="shared" ref="Z61:AB88" si="30">W61/AJ61</f>
        <v>62</v>
      </c>
      <c r="AA61" s="49">
        <f t="shared" si="30"/>
        <v>17</v>
      </c>
      <c r="AB61" s="49">
        <f t="shared" si="30"/>
        <v>10</v>
      </c>
      <c r="AD61" s="50">
        <v>3.7</v>
      </c>
      <c r="AE61" s="51">
        <v>2.6</v>
      </c>
      <c r="AF61" s="51">
        <v>1.4</v>
      </c>
      <c r="AH61" s="38"/>
      <c r="AI61" s="36"/>
      <c r="AJ61" s="52">
        <v>9200</v>
      </c>
      <c r="AK61" s="37">
        <v>5100</v>
      </c>
      <c r="AL61" s="37">
        <v>5100</v>
      </c>
      <c r="AM61" s="53">
        <f>SUM(AJ61:AL61)</f>
        <v>19400</v>
      </c>
      <c r="AN61" s="53"/>
      <c r="AO61" s="53"/>
      <c r="AP61" s="53"/>
      <c r="AQ61" s="53"/>
      <c r="AR61" s="53"/>
      <c r="AS61" s="75">
        <v>101.34391875944443</v>
      </c>
      <c r="AT61" s="75">
        <v>106.48484753069145</v>
      </c>
      <c r="AU61" s="75">
        <v>94.445893976024792</v>
      </c>
      <c r="AX61" s="43">
        <v>1.1573089999999999</v>
      </c>
      <c r="AY61" s="43">
        <f t="shared" si="27"/>
        <v>2.3253285501966645E-4</v>
      </c>
      <c r="AZ61" s="43">
        <f t="shared" si="27"/>
        <v>1.7947166662591707E-4</v>
      </c>
      <c r="BA61" s="43">
        <f t="shared" si="27"/>
        <v>4.5258072453492132E-5</v>
      </c>
      <c r="BB61" s="43">
        <f t="shared" si="27"/>
        <v>5.670264249920278E-5</v>
      </c>
      <c r="BC61" s="43"/>
      <c r="BD61" s="43">
        <v>0.76500000000000001</v>
      </c>
      <c r="BE61" s="43"/>
    </row>
    <row r="62" spans="1:96" ht="14.5" x14ac:dyDescent="0.35">
      <c r="A62" s="28">
        <f t="shared" si="22"/>
        <v>1975</v>
      </c>
      <c r="B62" s="74">
        <f t="shared" si="18"/>
        <v>0.26985146500172363</v>
      </c>
      <c r="C62" s="74">
        <f t="shared" si="18"/>
        <v>0.17212147497407237</v>
      </c>
      <c r="D62" s="74">
        <f t="shared" si="18"/>
        <v>4.4245915883165503E-2</v>
      </c>
      <c r="E62" s="74">
        <f t="shared" si="18"/>
        <v>6.5153326685100849E-2</v>
      </c>
      <c r="F62" s="74">
        <f t="shared" si="18"/>
        <v>9.9522678949203275E-2</v>
      </c>
      <c r="G62" s="29">
        <f t="shared" si="23"/>
        <v>1338.6869999999999</v>
      </c>
      <c r="H62" s="74">
        <f t="shared" si="19"/>
        <v>0.65089486149326559</v>
      </c>
      <c r="I62" s="32"/>
      <c r="J62" s="76">
        <f t="shared" si="29"/>
        <v>3.1263872431731225E-2</v>
      </c>
      <c r="K62" s="74">
        <f t="shared" si="29"/>
        <v>0.25925189394399833</v>
      </c>
      <c r="L62" s="74">
        <f t="shared" si="29"/>
        <v>2.1393629657794309E-2</v>
      </c>
      <c r="M62" s="74">
        <f t="shared" si="29"/>
        <v>3.7195742473210558E-2</v>
      </c>
      <c r="N62" s="74">
        <f t="shared" si="29"/>
        <v>0.31784126607500318</v>
      </c>
      <c r="O62" s="29">
        <f t="shared" si="24"/>
        <v>718</v>
      </c>
      <c r="P62" s="74">
        <f t="shared" si="20"/>
        <v>0.34910513850673441</v>
      </c>
      <c r="Q62" s="32"/>
      <c r="R62" s="37">
        <f t="shared" si="25"/>
        <v>2056.6869999999999</v>
      </c>
      <c r="S62" s="74">
        <f t="shared" si="21"/>
        <v>1</v>
      </c>
      <c r="T62" s="47"/>
      <c r="U62" s="37">
        <f t="shared" si="26"/>
        <v>71999.191000000006</v>
      </c>
      <c r="W62" s="37">
        <v>533200</v>
      </c>
      <c r="X62" s="37">
        <v>76500</v>
      </c>
      <c r="Y62" s="37">
        <v>44000</v>
      </c>
      <c r="Z62" s="48">
        <f t="shared" si="30"/>
        <v>62</v>
      </c>
      <c r="AA62" s="49">
        <f t="shared" si="30"/>
        <v>17.386363636363637</v>
      </c>
      <c r="AB62" s="49">
        <f t="shared" si="30"/>
        <v>9.7777777777777786</v>
      </c>
      <c r="AD62" s="50">
        <v>4.5</v>
      </c>
      <c r="AE62" s="51">
        <v>2.4</v>
      </c>
      <c r="AF62" s="51">
        <v>1</v>
      </c>
      <c r="AH62" s="38"/>
      <c r="AI62" s="36"/>
      <c r="AJ62" s="52">
        <v>8600</v>
      </c>
      <c r="AK62" s="37">
        <v>4400</v>
      </c>
      <c r="AL62" s="37">
        <v>4500</v>
      </c>
      <c r="AM62" s="53">
        <f t="shared" ref="AM62:AM89" si="31">SUM(AJ62:AL62)</f>
        <v>17500</v>
      </c>
      <c r="AN62" s="53"/>
      <c r="AO62" s="53"/>
      <c r="AP62" s="53"/>
      <c r="AQ62" s="53"/>
      <c r="AR62" s="53"/>
      <c r="AS62" s="75">
        <v>105.71827354419744</v>
      </c>
      <c r="AT62" s="75">
        <v>120.09499095580998</v>
      </c>
      <c r="AU62" s="75">
        <v>86.427799502973073</v>
      </c>
      <c r="AX62" s="43">
        <v>1.338687</v>
      </c>
      <c r="AY62" s="43">
        <f t="shared" si="27"/>
        <v>2.6985146500172364E-4</v>
      </c>
      <c r="AZ62" s="43">
        <f t="shared" si="27"/>
        <v>1.7212147497407238E-4</v>
      </c>
      <c r="BA62" s="43">
        <f t="shared" si="27"/>
        <v>4.42459158831655E-5</v>
      </c>
      <c r="BB62" s="43">
        <f t="shared" si="27"/>
        <v>6.5153326685100851E-5</v>
      </c>
      <c r="BC62" s="43"/>
      <c r="BD62" s="43">
        <v>0.71799999999999997</v>
      </c>
      <c r="BE62" s="43"/>
    </row>
    <row r="63" spans="1:96" ht="14.5" x14ac:dyDescent="0.35">
      <c r="A63" s="28">
        <f t="shared" si="22"/>
        <v>1976</v>
      </c>
      <c r="B63" s="74">
        <f t="shared" si="18"/>
        <v>0.21138746928412891</v>
      </c>
      <c r="C63" s="74">
        <f t="shared" si="18"/>
        <v>0.18331942357005368</v>
      </c>
      <c r="D63" s="74">
        <f t="shared" si="18"/>
        <v>4.8680516785349189E-2</v>
      </c>
      <c r="E63" s="74">
        <f t="shared" si="18"/>
        <v>7.3678619999447414E-2</v>
      </c>
      <c r="F63" s="74">
        <f t="shared" si="18"/>
        <v>0.10971667500667713</v>
      </c>
      <c r="G63" s="29">
        <f t="shared" si="23"/>
        <v>1429.173</v>
      </c>
      <c r="H63" s="74">
        <f t="shared" si="19"/>
        <v>0.62678270464565633</v>
      </c>
      <c r="I63" s="32"/>
      <c r="J63" s="76">
        <f t="shared" si="29"/>
        <v>2.8857459499783571E-2</v>
      </c>
      <c r="K63" s="74">
        <f t="shared" si="29"/>
        <v>0.2827855605693077</v>
      </c>
      <c r="L63" s="74">
        <f t="shared" si="29"/>
        <v>2.2805287142686106E-2</v>
      </c>
      <c r="M63" s="74">
        <f t="shared" si="29"/>
        <v>3.876898814256638E-2</v>
      </c>
      <c r="N63" s="74">
        <f t="shared" si="29"/>
        <v>0.34435983585456015</v>
      </c>
      <c r="O63" s="29">
        <f t="shared" si="24"/>
        <v>850.99999999999989</v>
      </c>
      <c r="P63" s="74">
        <f t="shared" si="20"/>
        <v>0.37321729535434373</v>
      </c>
      <c r="Q63" s="32"/>
      <c r="R63" s="37">
        <f t="shared" si="25"/>
        <v>2280.1729999999998</v>
      </c>
      <c r="S63" s="74">
        <f t="shared" si="21"/>
        <v>1</v>
      </c>
      <c r="T63" s="47"/>
      <c r="U63" s="37">
        <f t="shared" si="26"/>
        <v>76012.373000000007</v>
      </c>
      <c r="W63" s="37">
        <v>644800</v>
      </c>
      <c r="X63" s="37">
        <v>88400</v>
      </c>
      <c r="Y63" s="37">
        <v>52000</v>
      </c>
      <c r="Z63" s="48">
        <f t="shared" si="30"/>
        <v>62</v>
      </c>
      <c r="AA63" s="49">
        <f t="shared" si="30"/>
        <v>17</v>
      </c>
      <c r="AB63" s="49">
        <f t="shared" si="30"/>
        <v>10</v>
      </c>
      <c r="AD63" s="50">
        <v>3.9</v>
      </c>
      <c r="AE63" s="51">
        <v>2.8</v>
      </c>
      <c r="AF63" s="51">
        <v>1.2</v>
      </c>
      <c r="AH63" s="38"/>
      <c r="AI63" s="36"/>
      <c r="AJ63" s="52">
        <v>10400</v>
      </c>
      <c r="AK63" s="37">
        <v>5200</v>
      </c>
      <c r="AL63" s="37">
        <v>5200</v>
      </c>
      <c r="AM63" s="53">
        <f t="shared" si="31"/>
        <v>20800</v>
      </c>
      <c r="AN63" s="53"/>
      <c r="AO63" s="53"/>
      <c r="AP63" s="53"/>
      <c r="AQ63" s="53"/>
      <c r="AR63" s="53"/>
      <c r="AS63" s="75">
        <v>116.74335714713425</v>
      </c>
      <c r="AT63" s="75">
        <v>127.706549454542</v>
      </c>
      <c r="AU63" s="75">
        <v>102.03310232608744</v>
      </c>
      <c r="AX63" s="43">
        <v>1.429173</v>
      </c>
      <c r="AY63" s="43">
        <f t="shared" si="27"/>
        <v>2.1138746928412892E-4</v>
      </c>
      <c r="AZ63" s="43">
        <f t="shared" si="27"/>
        <v>1.8331942357005369E-4</v>
      </c>
      <c r="BA63" s="43">
        <f t="shared" si="27"/>
        <v>4.8680516785349189E-5</v>
      </c>
      <c r="BB63" s="43">
        <f t="shared" si="27"/>
        <v>7.367861999944742E-5</v>
      </c>
      <c r="BC63" s="43"/>
      <c r="BD63" s="43">
        <v>0.85099999999999987</v>
      </c>
      <c r="BE63" s="43"/>
    </row>
    <row r="64" spans="1:96" ht="14.5" x14ac:dyDescent="0.35">
      <c r="A64" s="28">
        <f t="shared" si="22"/>
        <v>1977</v>
      </c>
      <c r="B64" s="74">
        <f t="shared" si="18"/>
        <v>0.20653914132322165</v>
      </c>
      <c r="C64" s="74">
        <f t="shared" si="18"/>
        <v>0.18713567293168726</v>
      </c>
      <c r="D64" s="74">
        <f t="shared" si="18"/>
        <v>4.3981195020811291E-2</v>
      </c>
      <c r="E64" s="74">
        <f t="shared" si="18"/>
        <v>5.0880206004467965E-2</v>
      </c>
      <c r="F64" s="74">
        <f t="shared" si="18"/>
        <v>0.12943105149982342</v>
      </c>
      <c r="G64" s="29">
        <f t="shared" si="23"/>
        <v>1433.173</v>
      </c>
      <c r="H64" s="74">
        <f t="shared" si="19"/>
        <v>0.61796726678001157</v>
      </c>
      <c r="I64" s="32"/>
      <c r="J64" s="76">
        <f t="shared" si="29"/>
        <v>3.2597826897777779E-2</v>
      </c>
      <c r="K64" s="74">
        <f t="shared" si="29"/>
        <v>0.28337687615369789</v>
      </c>
      <c r="L64" s="74">
        <f t="shared" si="29"/>
        <v>2.5008914815755443E-2</v>
      </c>
      <c r="M64" s="74">
        <f t="shared" si="29"/>
        <v>4.1049115352757209E-2</v>
      </c>
      <c r="N64" s="74">
        <f t="shared" si="29"/>
        <v>0.34943490632221053</v>
      </c>
      <c r="O64" s="29">
        <f t="shared" si="24"/>
        <v>886.00000000000011</v>
      </c>
      <c r="P64" s="74">
        <f t="shared" si="20"/>
        <v>0.38203273321998832</v>
      </c>
      <c r="Q64" s="32"/>
      <c r="R64" s="37">
        <f t="shared" si="25"/>
        <v>2319.1730000000002</v>
      </c>
      <c r="S64" s="74">
        <f t="shared" si="21"/>
        <v>1</v>
      </c>
      <c r="T64" s="47"/>
      <c r="U64" s="37">
        <f t="shared" si="26"/>
        <v>77999.554000000004</v>
      </c>
      <c r="W64" s="37">
        <v>657200</v>
      </c>
      <c r="X64" s="37">
        <v>95200</v>
      </c>
      <c r="Y64" s="37">
        <v>58000</v>
      </c>
      <c r="Z64" s="48">
        <f t="shared" si="30"/>
        <v>62</v>
      </c>
      <c r="AA64" s="49">
        <f t="shared" si="30"/>
        <v>16.413793103448278</v>
      </c>
      <c r="AB64" s="49">
        <f t="shared" si="30"/>
        <v>10.357142857142858</v>
      </c>
      <c r="AD64" s="50">
        <v>3.8</v>
      </c>
      <c r="AE64" s="51">
        <v>2.9</v>
      </c>
      <c r="AF64" s="51">
        <v>1.1000000000000001</v>
      </c>
      <c r="AH64" s="38"/>
      <c r="AI64" s="36"/>
      <c r="AJ64" s="52">
        <v>10600</v>
      </c>
      <c r="AK64" s="37">
        <v>5800</v>
      </c>
      <c r="AL64" s="37">
        <v>5600</v>
      </c>
      <c r="AM64" s="53">
        <f t="shared" si="31"/>
        <v>22000</v>
      </c>
      <c r="AN64" s="53"/>
      <c r="AO64" s="53"/>
      <c r="AP64" s="53"/>
      <c r="AQ64" s="53"/>
      <c r="AR64" s="53"/>
      <c r="AS64" s="75">
        <v>115.90489295767176</v>
      </c>
      <c r="AT64" s="75">
        <v>125.00610697454381</v>
      </c>
      <c r="AU64" s="75">
        <v>103.69301400717599</v>
      </c>
      <c r="AX64" s="43">
        <v>1.433173</v>
      </c>
      <c r="AY64" s="43">
        <f t="shared" si="27"/>
        <v>2.0653914132322165E-4</v>
      </c>
      <c r="AZ64" s="43">
        <f t="shared" si="27"/>
        <v>1.8713567293168726E-4</v>
      </c>
      <c r="BA64" s="43">
        <f t="shared" si="27"/>
        <v>4.3981195020811293E-5</v>
      </c>
      <c r="BB64" s="43">
        <f t="shared" si="27"/>
        <v>5.0880206004467968E-5</v>
      </c>
      <c r="BC64" s="43"/>
      <c r="BD64" s="43">
        <v>0.88600000000000012</v>
      </c>
      <c r="BE64" s="43"/>
    </row>
    <row r="65" spans="1:57" ht="14.5" x14ac:dyDescent="0.35">
      <c r="A65" s="28">
        <f t="shared" si="22"/>
        <v>1978</v>
      </c>
      <c r="B65" s="74">
        <f t="shared" si="18"/>
        <v>0.17809196718655507</v>
      </c>
      <c r="C65" s="74">
        <f t="shared" si="18"/>
        <v>0.23704370632469712</v>
      </c>
      <c r="D65" s="74">
        <f t="shared" si="18"/>
        <v>4.6171991492810573E-2</v>
      </c>
      <c r="E65" s="74">
        <f t="shared" si="18"/>
        <v>7.1319236859430618E-2</v>
      </c>
      <c r="F65" s="74">
        <f t="shared" si="18"/>
        <v>0.12396891140872809</v>
      </c>
      <c r="G65" s="29">
        <f t="shared" si="23"/>
        <v>1592.713</v>
      </c>
      <c r="H65" s="74">
        <f t="shared" si="19"/>
        <v>0.6565958132722215</v>
      </c>
      <c r="I65" s="32"/>
      <c r="J65" s="76">
        <f t="shared" si="29"/>
        <v>2.9393419584262444E-2</v>
      </c>
      <c r="K65" s="74">
        <f t="shared" si="29"/>
        <v>0.25559495290662998</v>
      </c>
      <c r="L65" s="74">
        <f t="shared" si="29"/>
        <v>2.2673745822362333E-2</v>
      </c>
      <c r="M65" s="74">
        <f t="shared" si="29"/>
        <v>3.5742068414523896E-2</v>
      </c>
      <c r="N65" s="74">
        <f t="shared" si="29"/>
        <v>0.31401076714351622</v>
      </c>
      <c r="O65" s="29">
        <f t="shared" si="24"/>
        <v>833</v>
      </c>
      <c r="P65" s="74">
        <f t="shared" si="20"/>
        <v>0.34340418672777862</v>
      </c>
      <c r="Q65" s="32"/>
      <c r="R65" s="37">
        <f t="shared" si="25"/>
        <v>2425.7129999999997</v>
      </c>
      <c r="S65" s="74">
        <f t="shared" si="21"/>
        <v>1</v>
      </c>
      <c r="T65" s="47"/>
      <c r="U65" s="37">
        <f t="shared" si="26"/>
        <v>79986.376999999993</v>
      </c>
      <c r="W65" s="37">
        <v>620000</v>
      </c>
      <c r="X65" s="37">
        <v>86700</v>
      </c>
      <c r="Y65" s="37">
        <v>55000</v>
      </c>
      <c r="Z65" s="48">
        <f t="shared" si="30"/>
        <v>62</v>
      </c>
      <c r="AA65" s="49">
        <f t="shared" si="30"/>
        <v>15.763636363636364</v>
      </c>
      <c r="AB65" s="49">
        <f t="shared" si="30"/>
        <v>10.784313725490197</v>
      </c>
      <c r="AD65" s="50">
        <v>3.6</v>
      </c>
      <c r="AE65" s="51">
        <v>3.2</v>
      </c>
      <c r="AF65" s="51">
        <v>1.3</v>
      </c>
      <c r="AH65" s="38"/>
      <c r="AI65" s="55">
        <v>5.6665000000000001</v>
      </c>
      <c r="AJ65" s="52">
        <v>10000</v>
      </c>
      <c r="AK65" s="37">
        <v>5500</v>
      </c>
      <c r="AL65" s="37">
        <v>5100</v>
      </c>
      <c r="AM65" s="53">
        <f t="shared" si="31"/>
        <v>20600</v>
      </c>
      <c r="AN65" s="53"/>
      <c r="AO65" s="53"/>
      <c r="AP65" s="53"/>
      <c r="AQ65" s="53"/>
      <c r="AR65" s="53"/>
      <c r="AS65" s="75">
        <v>123.77677031849146</v>
      </c>
      <c r="AT65" s="75">
        <v>141.84082359259702</v>
      </c>
      <c r="AU65" s="75">
        <v>99.538681693200601</v>
      </c>
      <c r="AX65" s="43">
        <v>1.592713</v>
      </c>
      <c r="AY65" s="43">
        <f t="shared" si="27"/>
        <v>1.7809196718655506E-4</v>
      </c>
      <c r="AZ65" s="43">
        <f t="shared" si="27"/>
        <v>2.3704370632469712E-4</v>
      </c>
      <c r="BA65" s="43">
        <f t="shared" si="27"/>
        <v>4.6171991492810572E-5</v>
      </c>
      <c r="BB65" s="43">
        <f t="shared" si="27"/>
        <v>7.1319236859430614E-5</v>
      </c>
      <c r="BC65" s="43"/>
      <c r="BD65" s="43">
        <v>0.83299999999999996</v>
      </c>
      <c r="BE65" s="43"/>
    </row>
    <row r="66" spans="1:57" ht="14.5" x14ac:dyDescent="0.35">
      <c r="A66" s="28">
        <f t="shared" si="22"/>
        <v>1979</v>
      </c>
      <c r="B66" s="74">
        <f t="shared" si="18"/>
        <v>0.1826169044782241</v>
      </c>
      <c r="C66" s="74">
        <f t="shared" si="18"/>
        <v>0.21100514716973456</v>
      </c>
      <c r="D66" s="74">
        <f t="shared" si="18"/>
        <v>4.8302383087047672E-2</v>
      </c>
      <c r="E66" s="74">
        <f t="shared" si="18"/>
        <v>5.2963139349832974E-2</v>
      </c>
      <c r="F66" s="74">
        <f t="shared" si="18"/>
        <v>0.12420152771116191</v>
      </c>
      <c r="G66" s="29">
        <f t="shared" si="23"/>
        <v>1461.1320000000001</v>
      </c>
      <c r="H66" s="74">
        <f t="shared" si="19"/>
        <v>0.6190891017960013</v>
      </c>
      <c r="I66" s="32"/>
      <c r="J66" s="76">
        <f t="shared" si="29"/>
        <v>3.3218481000215246E-2</v>
      </c>
      <c r="K66" s="74">
        <f t="shared" si="29"/>
        <v>0.28108597315743356</v>
      </c>
      <c r="L66" s="74">
        <f t="shared" si="29"/>
        <v>2.6269717117517154E-2</v>
      </c>
      <c r="M66" s="74">
        <f t="shared" si="29"/>
        <v>4.0336726928832792E-2</v>
      </c>
      <c r="N66" s="74">
        <f t="shared" si="29"/>
        <v>0.34769241720378352</v>
      </c>
      <c r="O66" s="29">
        <f t="shared" si="24"/>
        <v>899</v>
      </c>
      <c r="P66" s="74">
        <f t="shared" si="20"/>
        <v>0.38091089820399876</v>
      </c>
      <c r="Q66" s="32"/>
      <c r="R66" s="37">
        <f t="shared" si="25"/>
        <v>2360.1320000000001</v>
      </c>
      <c r="S66" s="74">
        <f t="shared" si="21"/>
        <v>1</v>
      </c>
      <c r="T66" s="47"/>
      <c r="U66" s="37">
        <f t="shared" si="26"/>
        <v>80903.216</v>
      </c>
      <c r="W66" s="37">
        <v>663400</v>
      </c>
      <c r="X66" s="37">
        <v>95200</v>
      </c>
      <c r="Y66" s="37">
        <v>62000</v>
      </c>
      <c r="Z66" s="48">
        <f t="shared" si="30"/>
        <v>62</v>
      </c>
      <c r="AA66" s="49">
        <f t="shared" si="30"/>
        <v>15.35483870967742</v>
      </c>
      <c r="AB66" s="49">
        <f t="shared" si="30"/>
        <v>11.071428571428571</v>
      </c>
      <c r="AD66" s="50">
        <v>3.4</v>
      </c>
      <c r="AE66" s="51">
        <v>3.2</v>
      </c>
      <c r="AF66" s="51">
        <v>1.1000000000000001</v>
      </c>
      <c r="AH66" s="38"/>
      <c r="AI66" s="36"/>
      <c r="AJ66" s="52">
        <v>10700</v>
      </c>
      <c r="AK66" s="37">
        <v>6200</v>
      </c>
      <c r="AL66" s="37">
        <v>5600</v>
      </c>
      <c r="AM66" s="53">
        <f t="shared" si="31"/>
        <v>22500</v>
      </c>
      <c r="AN66" s="53"/>
      <c r="AO66" s="53"/>
      <c r="AP66" s="53"/>
      <c r="AQ66" s="53"/>
      <c r="AR66" s="53"/>
      <c r="AS66" s="75">
        <v>116.74202635591371</v>
      </c>
      <c r="AT66" s="75">
        <v>126.13754521587073</v>
      </c>
      <c r="AU66" s="75">
        <v>104.1352533713214</v>
      </c>
      <c r="AX66" s="43">
        <v>1.4611320000000001</v>
      </c>
      <c r="AY66" s="43">
        <f t="shared" si="27"/>
        <v>1.8261690447822409E-4</v>
      </c>
      <c r="AZ66" s="43">
        <f t="shared" si="27"/>
        <v>2.1100514716973457E-4</v>
      </c>
      <c r="BA66" s="43">
        <f t="shared" si="27"/>
        <v>4.8302383087047672E-5</v>
      </c>
      <c r="BB66" s="43">
        <f t="shared" si="27"/>
        <v>5.2963139349832977E-5</v>
      </c>
      <c r="BC66" s="43"/>
      <c r="BD66" s="43">
        <v>0.89900000000000002</v>
      </c>
      <c r="BE66" s="43"/>
    </row>
    <row r="67" spans="1:57" ht="14.5" x14ac:dyDescent="0.35">
      <c r="A67" s="28">
        <f t="shared" si="22"/>
        <v>1980</v>
      </c>
      <c r="B67" s="74">
        <f t="shared" si="18"/>
        <v>0.16467152247921635</v>
      </c>
      <c r="C67" s="74">
        <f t="shared" si="18"/>
        <v>0.20772580194143733</v>
      </c>
      <c r="D67" s="74">
        <f t="shared" si="18"/>
        <v>4.4385855115691736E-2</v>
      </c>
      <c r="E67" s="74">
        <f t="shared" si="18"/>
        <v>4.1278845257593316E-2</v>
      </c>
      <c r="F67" s="74">
        <f t="shared" si="18"/>
        <v>0.12337936146508832</v>
      </c>
      <c r="G67" s="29">
        <f t="shared" si="23"/>
        <v>1309.97</v>
      </c>
      <c r="H67" s="74">
        <f t="shared" si="19"/>
        <v>0.58144138625902708</v>
      </c>
      <c r="I67" s="32"/>
      <c r="J67" s="76">
        <f t="shared" si="29"/>
        <v>3.6573944615329992E-2</v>
      </c>
      <c r="K67" s="74">
        <f t="shared" si="29"/>
        <v>0.31371922395770918</v>
      </c>
      <c r="L67" s="74">
        <f t="shared" si="29"/>
        <v>2.7519230171728876E-2</v>
      </c>
      <c r="M67" s="74">
        <f t="shared" si="29"/>
        <v>4.074621499620501E-2</v>
      </c>
      <c r="N67" s="74">
        <f t="shared" si="29"/>
        <v>0.38198466912564305</v>
      </c>
      <c r="O67" s="29">
        <f t="shared" si="24"/>
        <v>942.99999999999989</v>
      </c>
      <c r="P67" s="74">
        <f t="shared" si="20"/>
        <v>0.41855861374097303</v>
      </c>
      <c r="Q67" s="32"/>
      <c r="R67" s="37">
        <f t="shared" si="25"/>
        <v>2252.9699999999998</v>
      </c>
      <c r="S67" s="74">
        <f t="shared" si="21"/>
        <v>1</v>
      </c>
      <c r="T67" s="47"/>
      <c r="U67" s="37">
        <f t="shared" si="26"/>
        <v>78289.225000000006</v>
      </c>
      <c r="W67" s="37">
        <v>706800</v>
      </c>
      <c r="X67" s="37">
        <v>91800</v>
      </c>
      <c r="Y67" s="37">
        <v>62000</v>
      </c>
      <c r="Z67" s="48">
        <f t="shared" si="30"/>
        <v>62</v>
      </c>
      <c r="AA67" s="49">
        <f t="shared" si="30"/>
        <v>14.806451612903226</v>
      </c>
      <c r="AB67" s="49">
        <f t="shared" si="30"/>
        <v>11.481481481481481</v>
      </c>
      <c r="AD67" s="50">
        <v>3</v>
      </c>
      <c r="AE67" s="51">
        <v>3.2</v>
      </c>
      <c r="AF67" s="51">
        <v>1.1000000000000001</v>
      </c>
      <c r="AH67" s="38"/>
      <c r="AI67" s="36"/>
      <c r="AJ67" s="52">
        <v>11400</v>
      </c>
      <c r="AK67" s="37">
        <v>6200</v>
      </c>
      <c r="AL67" s="37">
        <v>5400</v>
      </c>
      <c r="AM67" s="53">
        <f t="shared" si="31"/>
        <v>23000</v>
      </c>
      <c r="AN67" s="53"/>
      <c r="AO67" s="53"/>
      <c r="AP67" s="53"/>
      <c r="AQ67" s="53"/>
      <c r="AR67" s="53"/>
      <c r="AS67" s="75">
        <v>110.33808157809037</v>
      </c>
      <c r="AT67" s="75">
        <v>111.96837063076602</v>
      </c>
      <c r="AU67" s="75">
        <v>108.1505830170538</v>
      </c>
      <c r="AX67" s="43">
        <v>1.3099700000000001</v>
      </c>
      <c r="AY67" s="43">
        <f t="shared" si="27"/>
        <v>1.6467152247921635E-4</v>
      </c>
      <c r="AZ67" s="43">
        <f t="shared" si="27"/>
        <v>2.0772580194143732E-4</v>
      </c>
      <c r="BA67" s="43">
        <f t="shared" si="27"/>
        <v>4.4385855115691732E-5</v>
      </c>
      <c r="BB67" s="43">
        <f t="shared" si="27"/>
        <v>4.1278845257593316E-5</v>
      </c>
      <c r="BC67" s="43"/>
      <c r="BD67" s="43">
        <v>0.94299999999999984</v>
      </c>
      <c r="BE67" s="43"/>
    </row>
    <row r="68" spans="1:57" ht="14.5" x14ac:dyDescent="0.35">
      <c r="A68" s="28">
        <f t="shared" si="22"/>
        <v>1981</v>
      </c>
      <c r="B68" s="74">
        <f t="shared" ref="B68:F83" si="32">B22/$R22</f>
        <v>0.15931421082760583</v>
      </c>
      <c r="C68" s="74">
        <f t="shared" si="32"/>
        <v>0.19306722159616638</v>
      </c>
      <c r="D68" s="74">
        <f t="shared" si="32"/>
        <v>4.2303773496595899E-2</v>
      </c>
      <c r="E68" s="74">
        <f t="shared" si="32"/>
        <v>3.6903291773626209E-2</v>
      </c>
      <c r="F68" s="74">
        <f t="shared" si="32"/>
        <v>0.12737216159681444</v>
      </c>
      <c r="G68" s="29">
        <f t="shared" si="23"/>
        <v>1242.0239999999999</v>
      </c>
      <c r="H68" s="74">
        <f t="shared" si="19"/>
        <v>0.55896065929080874</v>
      </c>
      <c r="I68" s="32"/>
      <c r="J68" s="76">
        <f t="shared" si="29"/>
        <v>3.9333508548962573E-2</v>
      </c>
      <c r="K68" s="74">
        <f t="shared" si="29"/>
        <v>0.33203961793391973</v>
      </c>
      <c r="L68" s="74">
        <f t="shared" si="29"/>
        <v>2.8352529045590869E-2</v>
      </c>
      <c r="M68" s="74">
        <f t="shared" si="29"/>
        <v>4.1313685180718124E-2</v>
      </c>
      <c r="N68" s="74">
        <f t="shared" si="29"/>
        <v>0.40170583216022865</v>
      </c>
      <c r="O68" s="29">
        <f t="shared" si="24"/>
        <v>979.99999999999989</v>
      </c>
      <c r="P68" s="74">
        <f t="shared" si="20"/>
        <v>0.44103934070919121</v>
      </c>
      <c r="Q68" s="32"/>
      <c r="R68" s="37">
        <f t="shared" si="25"/>
        <v>2222.0239999999999</v>
      </c>
      <c r="S68" s="74">
        <f t="shared" si="21"/>
        <v>1</v>
      </c>
      <c r="T68" s="47"/>
      <c r="U68" s="37">
        <f t="shared" si="26"/>
        <v>76341.960000000006</v>
      </c>
      <c r="W68" s="37">
        <v>737800</v>
      </c>
      <c r="X68" s="37">
        <v>91800</v>
      </c>
      <c r="Y68" s="37">
        <v>63000</v>
      </c>
      <c r="Z68" s="48">
        <f t="shared" si="30"/>
        <v>62</v>
      </c>
      <c r="AA68" s="49">
        <f t="shared" si="30"/>
        <v>14.571428571428571</v>
      </c>
      <c r="AB68" s="49">
        <f t="shared" si="30"/>
        <v>11.666666666666666</v>
      </c>
      <c r="AD68" s="50">
        <v>2.7</v>
      </c>
      <c r="AE68" s="51">
        <v>3.1</v>
      </c>
      <c r="AF68" s="51">
        <v>1</v>
      </c>
      <c r="AH68" s="38"/>
      <c r="AI68" s="36"/>
      <c r="AJ68" s="52">
        <v>11900</v>
      </c>
      <c r="AK68" s="37">
        <v>6300</v>
      </c>
      <c r="AL68" s="37">
        <v>5400</v>
      </c>
      <c r="AM68" s="53">
        <f t="shared" si="31"/>
        <v>23600</v>
      </c>
      <c r="AN68" s="53"/>
      <c r="AO68" s="53"/>
      <c r="AP68" s="53"/>
      <c r="AQ68" s="53"/>
      <c r="AR68" s="53"/>
      <c r="AS68" s="75">
        <v>104.46341152651112</v>
      </c>
      <c r="AT68" s="75">
        <v>101.90827159745778</v>
      </c>
      <c r="AU68" s="75">
        <v>107.8918617813159</v>
      </c>
      <c r="AX68" s="43">
        <v>1.2420239999999998</v>
      </c>
      <c r="AY68" s="43">
        <f t="shared" si="27"/>
        <v>1.5931421082760583E-4</v>
      </c>
      <c r="AZ68" s="43">
        <f t="shared" si="27"/>
        <v>1.9306722159616638E-4</v>
      </c>
      <c r="BA68" s="43">
        <f t="shared" si="27"/>
        <v>4.2303773496595901E-5</v>
      </c>
      <c r="BB68" s="43">
        <f t="shared" si="27"/>
        <v>3.6903291773626211E-5</v>
      </c>
      <c r="BC68" s="43"/>
      <c r="BD68" s="43">
        <v>0.98</v>
      </c>
      <c r="BE68" s="43"/>
    </row>
    <row r="69" spans="1:57" ht="14.5" x14ac:dyDescent="0.35">
      <c r="A69" s="28">
        <f t="shared" si="22"/>
        <v>1982</v>
      </c>
      <c r="B69" s="74">
        <f t="shared" si="32"/>
        <v>0.13782865314127293</v>
      </c>
      <c r="C69" s="74">
        <f t="shared" si="32"/>
        <v>0.19908583231517202</v>
      </c>
      <c r="D69" s="74">
        <f t="shared" si="32"/>
        <v>4.6900027805016488E-2</v>
      </c>
      <c r="E69" s="74">
        <f t="shared" si="32"/>
        <v>4.6421456092720401E-2</v>
      </c>
      <c r="F69" s="74">
        <f t="shared" si="32"/>
        <v>0.13665663101785983</v>
      </c>
      <c r="G69" s="29">
        <f t="shared" si="23"/>
        <v>1184.5509999999999</v>
      </c>
      <c r="H69" s="74">
        <f t="shared" si="19"/>
        <v>0.56689260037204159</v>
      </c>
      <c r="I69" s="32"/>
      <c r="J69" s="76">
        <f t="shared" si="29"/>
        <v>4.0870024230085795E-2</v>
      </c>
      <c r="K69" s="74">
        <f t="shared" si="29"/>
        <v>0.32638590778593107</v>
      </c>
      <c r="L69" s="74">
        <f t="shared" si="29"/>
        <v>2.6800015888580848E-2</v>
      </c>
      <c r="M69" s="74">
        <f t="shared" si="29"/>
        <v>3.9051451723360664E-2</v>
      </c>
      <c r="N69" s="74">
        <f t="shared" si="29"/>
        <v>0.39223737539787257</v>
      </c>
      <c r="O69" s="29">
        <f t="shared" si="24"/>
        <v>905</v>
      </c>
      <c r="P69" s="74">
        <f t="shared" si="20"/>
        <v>0.43310739962795836</v>
      </c>
      <c r="Q69" s="32"/>
      <c r="R69" s="37">
        <f t="shared" si="25"/>
        <v>2089.5509999999999</v>
      </c>
      <c r="S69" s="74">
        <f t="shared" si="21"/>
        <v>1</v>
      </c>
      <c r="T69" s="47"/>
      <c r="U69" s="37">
        <f t="shared" si="26"/>
        <v>73252.850999999995</v>
      </c>
      <c r="W69" s="37">
        <v>682000</v>
      </c>
      <c r="X69" s="37">
        <v>81600</v>
      </c>
      <c r="Y69" s="37">
        <v>56000</v>
      </c>
      <c r="Z69" s="48">
        <f t="shared" si="30"/>
        <v>62</v>
      </c>
      <c r="AA69" s="49">
        <f t="shared" si="30"/>
        <v>14.571428571428571</v>
      </c>
      <c r="AB69" s="49">
        <f t="shared" si="30"/>
        <v>11.666666666666666</v>
      </c>
      <c r="AD69" s="50">
        <v>2.4</v>
      </c>
      <c r="AE69" s="51">
        <v>2.9</v>
      </c>
      <c r="AF69" s="51">
        <v>1.1000000000000001</v>
      </c>
      <c r="AH69" s="38"/>
      <c r="AI69" s="55">
        <v>286.22399999999999</v>
      </c>
      <c r="AJ69" s="52">
        <v>11000</v>
      </c>
      <c r="AK69" s="37">
        <v>5600</v>
      </c>
      <c r="AL69" s="37">
        <v>4800</v>
      </c>
      <c r="AM69" s="53">
        <f t="shared" si="31"/>
        <v>21400</v>
      </c>
      <c r="AN69" s="53"/>
      <c r="AO69" s="53"/>
      <c r="AP69" s="53"/>
      <c r="AQ69" s="53"/>
      <c r="AR69" s="53"/>
      <c r="AS69" s="75">
        <v>99.542232837251191</v>
      </c>
      <c r="AT69" s="75">
        <v>98.485468452808817</v>
      </c>
      <c r="AU69" s="75">
        <v>100.96018419166191</v>
      </c>
      <c r="AX69" s="43">
        <v>1.1845509999999999</v>
      </c>
      <c r="AY69" s="43">
        <f t="shared" si="27"/>
        <v>1.3782865314127294E-4</v>
      </c>
      <c r="AZ69" s="43">
        <f t="shared" si="27"/>
        <v>1.9908583231517202E-4</v>
      </c>
      <c r="BA69" s="43">
        <f t="shared" si="27"/>
        <v>4.690002780501649E-5</v>
      </c>
      <c r="BB69" s="43">
        <f t="shared" si="27"/>
        <v>4.6421456092720403E-5</v>
      </c>
      <c r="BC69" s="43"/>
      <c r="BD69" s="43">
        <v>0.90500000000000003</v>
      </c>
      <c r="BE69" s="43"/>
    </row>
    <row r="70" spans="1:57" ht="14.5" x14ac:dyDescent="0.35">
      <c r="A70" s="28">
        <f t="shared" si="22"/>
        <v>1983</v>
      </c>
      <c r="B70" s="74">
        <f t="shared" si="32"/>
        <v>0.14806436577136725</v>
      </c>
      <c r="C70" s="74">
        <f t="shared" si="32"/>
        <v>0.24160683512150899</v>
      </c>
      <c r="D70" s="74">
        <f t="shared" si="32"/>
        <v>4.2227743306635424E-2</v>
      </c>
      <c r="E70" s="74">
        <f t="shared" si="32"/>
        <v>3.9020572928916274E-2</v>
      </c>
      <c r="F70" s="74">
        <f t="shared" si="32"/>
        <v>0.14047833877126889</v>
      </c>
      <c r="G70" s="29">
        <f t="shared" si="23"/>
        <v>1143.808</v>
      </c>
      <c r="H70" s="74">
        <f t="shared" si="19"/>
        <v>0.61139785589969686</v>
      </c>
      <c r="I70" s="32"/>
      <c r="J70" s="76">
        <f t="shared" si="29"/>
        <v>3.2178609456448765E-2</v>
      </c>
      <c r="K70" s="74">
        <f t="shared" si="29"/>
        <v>0.29185250437244226</v>
      </c>
      <c r="L70" s="74">
        <f t="shared" si="29"/>
        <v>2.5657363021753168E-2</v>
      </c>
      <c r="M70" s="74">
        <f t="shared" si="29"/>
        <v>3.8913667249658966E-2</v>
      </c>
      <c r="N70" s="74">
        <f t="shared" si="29"/>
        <v>0.3564235346438544</v>
      </c>
      <c r="O70" s="29">
        <f t="shared" si="24"/>
        <v>727</v>
      </c>
      <c r="P70" s="74">
        <f t="shared" si="20"/>
        <v>0.38860214410030319</v>
      </c>
      <c r="Q70" s="32"/>
      <c r="R70" s="37">
        <f t="shared" si="25"/>
        <v>1870.808</v>
      </c>
      <c r="S70" s="74">
        <f t="shared" si="21"/>
        <v>1</v>
      </c>
      <c r="T70" s="47"/>
      <c r="U70" s="37">
        <f t="shared" si="26"/>
        <v>73100.513999999996</v>
      </c>
      <c r="W70" s="37">
        <v>546000</v>
      </c>
      <c r="X70" s="37">
        <v>72800</v>
      </c>
      <c r="Y70" s="37">
        <v>48000</v>
      </c>
      <c r="Z70" s="48">
        <f t="shared" si="30"/>
        <v>60</v>
      </c>
      <c r="AA70" s="49">
        <f t="shared" si="30"/>
        <v>15.166666666666666</v>
      </c>
      <c r="AB70" s="49">
        <f t="shared" si="30"/>
        <v>11.707317073170731</v>
      </c>
      <c r="AD70" s="50">
        <v>2.2999999999999998</v>
      </c>
      <c r="AE70" s="51">
        <v>3</v>
      </c>
      <c r="AF70" s="51">
        <v>0.9</v>
      </c>
      <c r="AH70" s="38"/>
      <c r="AI70" s="36"/>
      <c r="AJ70" s="52">
        <v>9100</v>
      </c>
      <c r="AK70" s="37">
        <v>4800</v>
      </c>
      <c r="AL70" s="37">
        <v>4100</v>
      </c>
      <c r="AM70" s="53">
        <f t="shared" si="31"/>
        <v>18000</v>
      </c>
      <c r="AN70" s="53"/>
      <c r="AO70" s="53"/>
      <c r="AP70" s="53"/>
      <c r="AQ70" s="53"/>
      <c r="AR70" s="53"/>
      <c r="AS70" s="75">
        <v>106.03049850004751</v>
      </c>
      <c r="AT70" s="75">
        <v>113.14065879348642</v>
      </c>
      <c r="AU70" s="75">
        <v>96.490186992029621</v>
      </c>
      <c r="AX70" s="43">
        <v>1.1438079999999999</v>
      </c>
      <c r="AY70" s="43">
        <f t="shared" si="27"/>
        <v>1.4806436577136724E-4</v>
      </c>
      <c r="AZ70" s="43">
        <f t="shared" si="27"/>
        <v>2.4160683512150898E-4</v>
      </c>
      <c r="BA70" s="43">
        <f t="shared" si="27"/>
        <v>4.222774330663542E-5</v>
      </c>
      <c r="BB70" s="43">
        <f t="shared" si="27"/>
        <v>3.9020572928916273E-5</v>
      </c>
      <c r="BC70" s="43"/>
      <c r="BD70" s="43">
        <v>0.72699999999999998</v>
      </c>
      <c r="BE70" s="43"/>
    </row>
    <row r="71" spans="1:57" ht="14.5" x14ac:dyDescent="0.35">
      <c r="A71" s="28">
        <f t="shared" si="22"/>
        <v>1984</v>
      </c>
      <c r="B71" s="74">
        <f t="shared" si="32"/>
        <v>0.12745043372975728</v>
      </c>
      <c r="C71" s="74">
        <f t="shared" si="32"/>
        <v>0.21656616668923601</v>
      </c>
      <c r="D71" s="74">
        <f t="shared" si="32"/>
        <v>4.2815380081090336E-2</v>
      </c>
      <c r="E71" s="74">
        <f t="shared" si="32"/>
        <v>3.7836847513521697E-2</v>
      </c>
      <c r="F71" s="74">
        <f t="shared" si="32"/>
        <v>0.14120313209440891</v>
      </c>
      <c r="G71" s="29">
        <f t="shared" si="23"/>
        <v>1136.624</v>
      </c>
      <c r="H71" s="74">
        <f t="shared" si="19"/>
        <v>0.56587196010801422</v>
      </c>
      <c r="I71" s="32"/>
      <c r="J71" s="76">
        <f t="shared" si="29"/>
        <v>4.1969029544603666E-2</v>
      </c>
      <c r="K71" s="74">
        <f t="shared" si="29"/>
        <v>0.33157026900007169</v>
      </c>
      <c r="L71" s="74">
        <f t="shared" si="29"/>
        <v>2.8875488891898136E-2</v>
      </c>
      <c r="M71" s="74">
        <f t="shared" si="29"/>
        <v>3.1713252455412261E-2</v>
      </c>
      <c r="N71" s="74">
        <f t="shared" si="29"/>
        <v>0.3921590103473821</v>
      </c>
      <c r="O71" s="29">
        <f t="shared" si="24"/>
        <v>872</v>
      </c>
      <c r="P71" s="74">
        <f t="shared" si="20"/>
        <v>0.43412803989198573</v>
      </c>
      <c r="Q71" s="32"/>
      <c r="R71" s="37">
        <f t="shared" si="25"/>
        <v>2008.624</v>
      </c>
      <c r="S71" s="74">
        <f t="shared" si="21"/>
        <v>1</v>
      </c>
      <c r="T71" s="47"/>
      <c r="U71" s="37">
        <f t="shared" si="26"/>
        <v>76735.955000000002</v>
      </c>
      <c r="W71" s="37">
        <v>666000</v>
      </c>
      <c r="X71" s="37">
        <v>63700</v>
      </c>
      <c r="Y71" s="37">
        <v>58000</v>
      </c>
      <c r="Z71" s="48">
        <f t="shared" si="30"/>
        <v>60</v>
      </c>
      <c r="AA71" s="49">
        <f t="shared" si="30"/>
        <v>10.982758620689655</v>
      </c>
      <c r="AB71" s="49">
        <f t="shared" si="30"/>
        <v>11.836734693877551</v>
      </c>
      <c r="AD71" s="50">
        <v>2.1</v>
      </c>
      <c r="AE71" s="51">
        <v>3</v>
      </c>
      <c r="AF71" s="51">
        <v>0.9</v>
      </c>
      <c r="AH71" s="38"/>
      <c r="AI71" s="36"/>
      <c r="AJ71" s="52">
        <v>11100</v>
      </c>
      <c r="AK71" s="37">
        <v>5800</v>
      </c>
      <c r="AL71" s="37">
        <v>4900</v>
      </c>
      <c r="AM71" s="53">
        <f t="shared" si="31"/>
        <v>21800</v>
      </c>
      <c r="AN71" s="53"/>
      <c r="AO71" s="53"/>
      <c r="AP71" s="53"/>
      <c r="AQ71" s="53"/>
      <c r="AR71" s="53"/>
      <c r="AS71" s="75">
        <v>99.675243020984823</v>
      </c>
      <c r="AT71" s="75">
        <v>98.439515214147406</v>
      </c>
      <c r="AU71" s="75">
        <v>101.33332493894487</v>
      </c>
      <c r="AX71" s="43">
        <v>1.1366240000000001</v>
      </c>
      <c r="AY71" s="43">
        <f t="shared" si="27"/>
        <v>1.2745043372975728E-4</v>
      </c>
      <c r="AZ71" s="43">
        <f t="shared" si="27"/>
        <v>2.16566166689236E-4</v>
      </c>
      <c r="BA71" s="43">
        <f t="shared" si="27"/>
        <v>4.2815380081090335E-5</v>
      </c>
      <c r="BB71" s="43">
        <f t="shared" si="27"/>
        <v>3.7836847513521698E-5</v>
      </c>
      <c r="BC71" s="43"/>
      <c r="BD71" s="43">
        <v>0.872</v>
      </c>
      <c r="BE71" s="43"/>
    </row>
    <row r="72" spans="1:57" ht="14.5" x14ac:dyDescent="0.35">
      <c r="A72" s="28">
        <f t="shared" si="22"/>
        <v>1985</v>
      </c>
      <c r="B72" s="74">
        <f t="shared" si="32"/>
        <v>0.1194214237916302</v>
      </c>
      <c r="C72" s="74">
        <f t="shared" si="32"/>
        <v>0.21928244196221752</v>
      </c>
      <c r="D72" s="74">
        <f t="shared" si="32"/>
        <v>4.4783033921861323E-2</v>
      </c>
      <c r="E72" s="74">
        <f t="shared" si="32"/>
        <v>2.7796365882534615E-2</v>
      </c>
      <c r="F72" s="74">
        <f t="shared" si="32"/>
        <v>0.13007669737993513</v>
      </c>
      <c r="G72" s="29">
        <f t="shared" si="23"/>
        <v>1051.7</v>
      </c>
      <c r="H72" s="74">
        <f t="shared" si="19"/>
        <v>0.54135996293817878</v>
      </c>
      <c r="I72" s="32"/>
      <c r="J72" s="76">
        <f t="shared" si="29"/>
        <v>4.3187316621197305E-2</v>
      </c>
      <c r="K72" s="74">
        <f t="shared" si="29"/>
        <v>0.35517578627683122</v>
      </c>
      <c r="L72" s="74">
        <f t="shared" si="29"/>
        <v>2.8825860915221085E-2</v>
      </c>
      <c r="M72" s="74">
        <f t="shared" si="29"/>
        <v>3.1451073248571576E-2</v>
      </c>
      <c r="N72" s="74">
        <f t="shared" si="29"/>
        <v>0.41545272044062387</v>
      </c>
      <c r="O72" s="29">
        <f t="shared" si="24"/>
        <v>891</v>
      </c>
      <c r="P72" s="74">
        <f t="shared" si="20"/>
        <v>0.45864003706182116</v>
      </c>
      <c r="Q72" s="32"/>
      <c r="R72" s="37">
        <f t="shared" si="25"/>
        <v>1942.7</v>
      </c>
      <c r="S72" s="74">
        <f t="shared" si="21"/>
        <v>1</v>
      </c>
      <c r="T72" s="47"/>
      <c r="U72" s="37">
        <f t="shared" si="26"/>
        <v>76468.963000000003</v>
      </c>
      <c r="W72" s="37">
        <v>690000</v>
      </c>
      <c r="X72" s="37">
        <v>61100</v>
      </c>
      <c r="Y72" s="37">
        <v>56000</v>
      </c>
      <c r="Z72" s="48">
        <f t="shared" si="30"/>
        <v>60</v>
      </c>
      <c r="AA72" s="49">
        <f t="shared" si="30"/>
        <v>10.910714285714286</v>
      </c>
      <c r="AB72" s="49">
        <f t="shared" si="30"/>
        <v>11.914893617021276</v>
      </c>
      <c r="AD72" s="50">
        <v>1.9</v>
      </c>
      <c r="AE72" s="51">
        <v>2.9</v>
      </c>
      <c r="AF72" s="51">
        <v>0.9</v>
      </c>
      <c r="AH72" s="38"/>
      <c r="AI72" s="36"/>
      <c r="AJ72" s="52">
        <v>11500</v>
      </c>
      <c r="AK72" s="37">
        <v>5600</v>
      </c>
      <c r="AL72" s="37">
        <v>4700</v>
      </c>
      <c r="AM72" s="53">
        <f t="shared" si="31"/>
        <v>21800</v>
      </c>
      <c r="AN72" s="53"/>
      <c r="AO72" s="53"/>
      <c r="AP72" s="53"/>
      <c r="AQ72" s="53"/>
      <c r="AR72" s="53"/>
      <c r="AS72" s="75">
        <v>97.776465887520388</v>
      </c>
      <c r="AT72" s="75">
        <v>92.381382676127316</v>
      </c>
      <c r="AU72" s="75">
        <v>105.01551146795032</v>
      </c>
      <c r="AX72" s="43">
        <v>1.0517000000000001</v>
      </c>
      <c r="AY72" s="43">
        <f t="shared" si="27"/>
        <v>1.194214237916302E-4</v>
      </c>
      <c r="AZ72" s="43">
        <f t="shared" si="27"/>
        <v>2.1928244196221753E-4</v>
      </c>
      <c r="BA72" s="43">
        <f t="shared" si="27"/>
        <v>4.478303392186132E-5</v>
      </c>
      <c r="BB72" s="43">
        <f t="shared" si="27"/>
        <v>2.7796365882534613E-5</v>
      </c>
      <c r="BC72" s="43"/>
      <c r="BD72" s="43">
        <v>0.89100000000000001</v>
      </c>
      <c r="BE72" s="43"/>
    </row>
    <row r="73" spans="1:57" ht="14.5" x14ac:dyDescent="0.35">
      <c r="A73" s="28">
        <f t="shared" si="22"/>
        <v>1986</v>
      </c>
      <c r="B73" s="74">
        <f t="shared" si="32"/>
        <v>0.11303016258167707</v>
      </c>
      <c r="C73" s="74">
        <f t="shared" si="32"/>
        <v>0.21526850059525432</v>
      </c>
      <c r="D73" s="74">
        <f t="shared" si="32"/>
        <v>3.6919399838236229E-2</v>
      </c>
      <c r="E73" s="74">
        <f t="shared" si="32"/>
        <v>3.5215427538009943E-2</v>
      </c>
      <c r="F73" s="74">
        <f t="shared" si="32"/>
        <v>0.13779001608549851</v>
      </c>
      <c r="G73" s="29">
        <f t="shared" si="23"/>
        <v>947.59199999999998</v>
      </c>
      <c r="H73" s="74">
        <f t="shared" si="19"/>
        <v>0.53822350663867602</v>
      </c>
      <c r="I73" s="32"/>
      <c r="J73" s="76">
        <f t="shared" si="29"/>
        <v>4.7370429946290794E-2</v>
      </c>
      <c r="K73" s="74">
        <f t="shared" si="29"/>
        <v>0.35442623844706778</v>
      </c>
      <c r="L73" s="74">
        <f t="shared" si="29"/>
        <v>2.8967529103846885E-2</v>
      </c>
      <c r="M73" s="74">
        <f t="shared" si="29"/>
        <v>3.1012295864118432E-2</v>
      </c>
      <c r="N73" s="74">
        <f t="shared" si="29"/>
        <v>0.41440606341503311</v>
      </c>
      <c r="O73" s="29">
        <f t="shared" si="24"/>
        <v>813</v>
      </c>
      <c r="P73" s="74">
        <f t="shared" si="20"/>
        <v>0.46177649336132387</v>
      </c>
      <c r="Q73" s="32"/>
      <c r="R73" s="37">
        <f t="shared" si="25"/>
        <v>1760.5920000000001</v>
      </c>
      <c r="S73" s="74">
        <f t="shared" si="21"/>
        <v>1</v>
      </c>
      <c r="T73" s="47"/>
      <c r="U73" s="37">
        <f t="shared" si="26"/>
        <v>76781.797000000006</v>
      </c>
      <c r="W73" s="37">
        <v>624000</v>
      </c>
      <c r="X73" s="37">
        <v>54600</v>
      </c>
      <c r="Y73" s="37">
        <v>51000</v>
      </c>
      <c r="Z73" s="48">
        <f t="shared" si="30"/>
        <v>60</v>
      </c>
      <c r="AA73" s="49">
        <f t="shared" si="30"/>
        <v>10.705882352941176</v>
      </c>
      <c r="AB73" s="49">
        <f t="shared" si="30"/>
        <v>12.142857142857142</v>
      </c>
      <c r="AD73" s="50">
        <v>1.7</v>
      </c>
      <c r="AE73" s="51">
        <v>2.9</v>
      </c>
      <c r="AF73" s="51">
        <v>0.7</v>
      </c>
      <c r="AH73" s="38"/>
      <c r="AI73" s="36"/>
      <c r="AJ73" s="52">
        <v>10400</v>
      </c>
      <c r="AK73" s="37">
        <v>5100</v>
      </c>
      <c r="AL73" s="37">
        <v>4200</v>
      </c>
      <c r="AM73" s="53">
        <f t="shared" si="31"/>
        <v>19700</v>
      </c>
      <c r="AN73" s="53"/>
      <c r="AO73" s="53"/>
      <c r="AP73" s="53"/>
      <c r="AQ73" s="53"/>
      <c r="AR73" s="53"/>
      <c r="AS73" s="75">
        <v>94.220151926970232</v>
      </c>
      <c r="AT73" s="75">
        <v>88.505538784223859</v>
      </c>
      <c r="AU73" s="75">
        <v>101.88793820457668</v>
      </c>
      <c r="AX73" s="43">
        <v>0.94759199999999999</v>
      </c>
      <c r="AY73" s="43">
        <f t="shared" si="27"/>
        <v>1.1303016258167706E-4</v>
      </c>
      <c r="AZ73" s="43">
        <f t="shared" si="27"/>
        <v>2.1526850059525431E-4</v>
      </c>
      <c r="BA73" s="43">
        <f t="shared" si="27"/>
        <v>3.6919399838236227E-5</v>
      </c>
      <c r="BB73" s="43">
        <f t="shared" si="27"/>
        <v>3.521542753800994E-5</v>
      </c>
      <c r="BC73" s="43"/>
      <c r="BD73" s="43">
        <v>0.81299999999999994</v>
      </c>
      <c r="BE73" s="43"/>
    </row>
    <row r="74" spans="1:57" ht="14.5" x14ac:dyDescent="0.35">
      <c r="A74" s="28">
        <f t="shared" si="22"/>
        <v>1987</v>
      </c>
      <c r="B74" s="74">
        <f t="shared" si="32"/>
        <v>0.10704389087278179</v>
      </c>
      <c r="C74" s="74">
        <f t="shared" si="32"/>
        <v>0.24458953559641</v>
      </c>
      <c r="D74" s="74">
        <f t="shared" si="32"/>
        <v>3.3379277799039479E-2</v>
      </c>
      <c r="E74" s="74">
        <f t="shared" si="32"/>
        <v>2.0718172426990023E-2</v>
      </c>
      <c r="F74" s="74">
        <f t="shared" si="32"/>
        <v>0.16724456939292878</v>
      </c>
      <c r="G74" s="29">
        <f t="shared" si="23"/>
        <v>995.60500000000002</v>
      </c>
      <c r="H74" s="74">
        <f t="shared" si="19"/>
        <v>0.5729754460881501</v>
      </c>
      <c r="I74" s="32"/>
      <c r="J74" s="76">
        <f t="shared" si="29"/>
        <v>4.6902489345967587E-2</v>
      </c>
      <c r="K74" s="74">
        <f t="shared" si="29"/>
        <v>0.32409091824666714</v>
      </c>
      <c r="L74" s="74">
        <f t="shared" si="29"/>
        <v>2.7624229902653365E-2</v>
      </c>
      <c r="M74" s="74">
        <f t="shared" si="29"/>
        <v>2.8406916416561876E-2</v>
      </c>
      <c r="N74" s="74">
        <f t="shared" si="29"/>
        <v>0.38012206456588238</v>
      </c>
      <c r="O74" s="29">
        <f t="shared" si="24"/>
        <v>742.00000000000011</v>
      </c>
      <c r="P74" s="74">
        <f t="shared" si="20"/>
        <v>0.42702455391185001</v>
      </c>
      <c r="Q74" s="32"/>
      <c r="R74" s="37">
        <f t="shared" si="25"/>
        <v>1737.605</v>
      </c>
      <c r="S74" s="74">
        <f t="shared" si="21"/>
        <v>1</v>
      </c>
      <c r="T74" s="47"/>
      <c r="U74" s="37">
        <f t="shared" si="26"/>
        <v>79225.444000000003</v>
      </c>
      <c r="W74" s="37">
        <v>563142</v>
      </c>
      <c r="X74" s="37">
        <v>49360</v>
      </c>
      <c r="Y74" s="37">
        <v>48000</v>
      </c>
      <c r="Z74" s="48">
        <f t="shared" si="30"/>
        <v>55.21</v>
      </c>
      <c r="AA74" s="49">
        <f t="shared" si="30"/>
        <v>10.283333333333333</v>
      </c>
      <c r="AB74" s="49">
        <f t="shared" si="30"/>
        <v>12</v>
      </c>
      <c r="AD74" s="50">
        <v>1.5</v>
      </c>
      <c r="AE74" s="51">
        <v>3</v>
      </c>
      <c r="AF74" s="51">
        <v>0.6</v>
      </c>
      <c r="AH74" s="38"/>
      <c r="AI74" s="36"/>
      <c r="AJ74" s="52">
        <v>10200</v>
      </c>
      <c r="AK74" s="37">
        <v>4800</v>
      </c>
      <c r="AL74" s="37">
        <v>4000</v>
      </c>
      <c r="AM74" s="53">
        <f t="shared" si="31"/>
        <v>19000</v>
      </c>
      <c r="AN74" s="53"/>
      <c r="AO74" s="53"/>
      <c r="AP74" s="53"/>
      <c r="AQ74" s="53"/>
      <c r="AR74" s="53"/>
      <c r="AS74" s="75">
        <v>100</v>
      </c>
      <c r="AT74" s="75">
        <v>100</v>
      </c>
      <c r="AU74" s="75">
        <v>100</v>
      </c>
      <c r="AX74" s="43">
        <v>0.99560500000000007</v>
      </c>
      <c r="AY74" s="43">
        <f t="shared" si="27"/>
        <v>1.0704389087278179E-4</v>
      </c>
      <c r="AZ74" s="43">
        <f t="shared" si="27"/>
        <v>2.4458953559641002E-4</v>
      </c>
      <c r="BA74" s="43">
        <f t="shared" si="27"/>
        <v>3.3379277799039482E-5</v>
      </c>
      <c r="BB74" s="43">
        <f t="shared" si="27"/>
        <v>2.0718172426990025E-5</v>
      </c>
      <c r="BC74" s="43"/>
      <c r="BD74" s="43">
        <v>0.7420000000000001</v>
      </c>
      <c r="BE74" s="43"/>
    </row>
    <row r="75" spans="1:57" ht="14.5" x14ac:dyDescent="0.35">
      <c r="A75" s="28">
        <f t="shared" si="22"/>
        <v>1988</v>
      </c>
      <c r="B75" s="74">
        <f t="shared" si="32"/>
        <v>0.10738940869130743</v>
      </c>
      <c r="C75" s="74">
        <f t="shared" si="32"/>
        <v>0.22834379532256951</v>
      </c>
      <c r="D75" s="74">
        <f t="shared" si="32"/>
        <v>3.3347237435721787E-2</v>
      </c>
      <c r="E75" s="74">
        <f t="shared" si="32"/>
        <v>2.7129955879909247E-2</v>
      </c>
      <c r="F75" s="74">
        <f t="shared" si="32"/>
        <v>0.17425005454251544</v>
      </c>
      <c r="G75" s="29">
        <f t="shared" si="23"/>
        <v>1009.294</v>
      </c>
      <c r="H75" s="74">
        <f t="shared" si="19"/>
        <v>0.57046045187202343</v>
      </c>
      <c r="I75" s="32"/>
      <c r="J75" s="76">
        <f t="shared" si="29"/>
        <v>5.5457021063019488E-2</v>
      </c>
      <c r="K75" s="74">
        <f t="shared" si="29"/>
        <v>0.31924440812044791</v>
      </c>
      <c r="L75" s="74">
        <f t="shared" si="29"/>
        <v>2.7713815138741462E-2</v>
      </c>
      <c r="M75" s="74">
        <f t="shared" si="29"/>
        <v>2.7124303805767601E-2</v>
      </c>
      <c r="N75" s="74">
        <f t="shared" si="29"/>
        <v>0.37408252706495698</v>
      </c>
      <c r="O75" s="29">
        <f t="shared" si="24"/>
        <v>759.96800000000007</v>
      </c>
      <c r="P75" s="74">
        <f t="shared" si="20"/>
        <v>0.42953954812797651</v>
      </c>
      <c r="Q75" s="32"/>
      <c r="R75" s="37">
        <f t="shared" si="25"/>
        <v>1769.2620000000002</v>
      </c>
      <c r="S75" s="74">
        <f t="shared" si="21"/>
        <v>1</v>
      </c>
      <c r="T75" s="47"/>
      <c r="U75" s="37">
        <f t="shared" si="26"/>
        <v>82844.313999999998</v>
      </c>
      <c r="W75" s="37">
        <v>564827</v>
      </c>
      <c r="X75" s="37">
        <v>47990</v>
      </c>
      <c r="Y75" s="37">
        <v>49033</v>
      </c>
      <c r="Z75" s="48">
        <f t="shared" si="30"/>
        <v>53.79304761904762</v>
      </c>
      <c r="AA75" s="49">
        <f t="shared" si="30"/>
        <v>9.5980000000000008</v>
      </c>
      <c r="AB75" s="49">
        <f t="shared" si="30"/>
        <v>11.959268292682927</v>
      </c>
      <c r="AD75" s="50">
        <v>1.6</v>
      </c>
      <c r="AE75" s="51">
        <v>2.8</v>
      </c>
      <c r="AF75" s="51">
        <v>0.6</v>
      </c>
      <c r="AH75" s="38"/>
      <c r="AI75" s="36"/>
      <c r="AJ75" s="52">
        <v>10500</v>
      </c>
      <c r="AK75" s="37">
        <v>5000</v>
      </c>
      <c r="AL75" s="37">
        <v>4100</v>
      </c>
      <c r="AM75" s="53">
        <f t="shared" si="31"/>
        <v>19600</v>
      </c>
      <c r="AN75" s="53"/>
      <c r="AO75" s="53"/>
      <c r="AP75" s="53"/>
      <c r="AQ75" s="53"/>
      <c r="AR75" s="53"/>
      <c r="AS75" s="75">
        <v>101.67292581093352</v>
      </c>
      <c r="AT75" s="75">
        <v>101.22664696583303</v>
      </c>
      <c r="AU75" s="75">
        <v>102.2717363898773</v>
      </c>
      <c r="AX75" s="43">
        <v>1.0092939999999999</v>
      </c>
      <c r="AY75" s="43">
        <f t="shared" si="27"/>
        <v>1.0738940869130744E-4</v>
      </c>
      <c r="AZ75" s="43">
        <f t="shared" si="27"/>
        <v>2.2834379532256951E-4</v>
      </c>
      <c r="BA75" s="43">
        <f t="shared" si="27"/>
        <v>3.3347237435721784E-5</v>
      </c>
      <c r="BB75" s="43">
        <f t="shared" si="27"/>
        <v>2.7129955879909247E-5</v>
      </c>
      <c r="BC75" s="43"/>
      <c r="BD75" s="43">
        <v>0.75996800000000009</v>
      </c>
      <c r="BE75" s="43"/>
    </row>
    <row r="76" spans="1:57" ht="14.5" x14ac:dyDescent="0.35">
      <c r="A76" s="28">
        <f t="shared" si="22"/>
        <v>1989</v>
      </c>
      <c r="B76" s="74">
        <f t="shared" si="32"/>
        <v>9.9557720614410053E-2</v>
      </c>
      <c r="C76" s="74">
        <f t="shared" si="32"/>
        <v>0.2234260474253621</v>
      </c>
      <c r="D76" s="74">
        <f t="shared" si="32"/>
        <v>3.472943742363141E-2</v>
      </c>
      <c r="E76" s="74">
        <f t="shared" si="32"/>
        <v>1.6207070797694661E-2</v>
      </c>
      <c r="F76" s="74">
        <f t="shared" si="32"/>
        <v>0.19453752255242843</v>
      </c>
      <c r="G76" s="29">
        <f t="shared" si="23"/>
        <v>982.09100000000001</v>
      </c>
      <c r="H76" s="74">
        <f t="shared" si="19"/>
        <v>0.56845779881352665</v>
      </c>
      <c r="I76" s="32"/>
      <c r="J76" s="76">
        <f t="shared" si="29"/>
        <v>5.7186070485708541E-2</v>
      </c>
      <c r="K76" s="74">
        <f t="shared" si="29"/>
        <v>0.32137926803080036</v>
      </c>
      <c r="L76" s="74">
        <f t="shared" si="29"/>
        <v>2.6709831498557862E-2</v>
      </c>
      <c r="M76" s="74">
        <f t="shared" si="29"/>
        <v>2.6267031171406559E-2</v>
      </c>
      <c r="N76" s="74">
        <f t="shared" si="29"/>
        <v>0.37435613070076473</v>
      </c>
      <c r="O76" s="29">
        <f t="shared" si="24"/>
        <v>745.55</v>
      </c>
      <c r="P76" s="74">
        <f t="shared" si="20"/>
        <v>0.4315422011864733</v>
      </c>
      <c r="Q76" s="32"/>
      <c r="R76" s="37">
        <f t="shared" si="25"/>
        <v>1727.6410000000001</v>
      </c>
      <c r="S76" s="74">
        <f t="shared" si="21"/>
        <v>1</v>
      </c>
      <c r="T76" s="47"/>
      <c r="U76" s="37">
        <f t="shared" si="26"/>
        <v>84956.788</v>
      </c>
      <c r="W76" s="37">
        <v>555228</v>
      </c>
      <c r="X76" s="37">
        <v>45380</v>
      </c>
      <c r="Y76" s="37">
        <v>46145</v>
      </c>
      <c r="Z76" s="48">
        <f t="shared" si="30"/>
        <v>52.38</v>
      </c>
      <c r="AA76" s="49">
        <f t="shared" si="30"/>
        <v>9.4541666666666675</v>
      </c>
      <c r="AB76" s="49">
        <f t="shared" si="30"/>
        <v>11.254878048780487</v>
      </c>
      <c r="AD76" s="50">
        <v>1.3</v>
      </c>
      <c r="AE76" s="51">
        <v>2.5</v>
      </c>
      <c r="AF76" s="51">
        <v>0.7</v>
      </c>
      <c r="AH76" s="38"/>
      <c r="AI76" s="36"/>
      <c r="AJ76" s="52">
        <v>10600</v>
      </c>
      <c r="AK76" s="37">
        <v>4800</v>
      </c>
      <c r="AL76" s="37">
        <v>4100</v>
      </c>
      <c r="AM76" s="53">
        <f t="shared" si="31"/>
        <v>19500</v>
      </c>
      <c r="AN76" s="53"/>
      <c r="AO76" s="53"/>
      <c r="AP76" s="53"/>
      <c r="AQ76" s="53"/>
      <c r="AR76" s="53"/>
      <c r="AS76" s="75">
        <v>94.113493487603819</v>
      </c>
      <c r="AT76" s="75">
        <v>93.371451973849062</v>
      </c>
      <c r="AU76" s="75">
        <v>95.10915419016689</v>
      </c>
      <c r="AX76" s="43">
        <v>0.98209100000000005</v>
      </c>
      <c r="AY76" s="43">
        <f t="shared" si="27"/>
        <v>9.9557720614410058E-5</v>
      </c>
      <c r="AZ76" s="43">
        <f t="shared" si="27"/>
        <v>2.234260474253621E-4</v>
      </c>
      <c r="BA76" s="43">
        <f t="shared" si="27"/>
        <v>3.4729437423631407E-5</v>
      </c>
      <c r="BB76" s="43">
        <f t="shared" si="27"/>
        <v>1.6207070797694661E-5</v>
      </c>
      <c r="BC76" s="43"/>
      <c r="BD76" s="43">
        <v>0.74554999999999993</v>
      </c>
      <c r="BE76" s="43"/>
    </row>
    <row r="77" spans="1:57" ht="14.5" x14ac:dyDescent="0.35">
      <c r="A77" s="28">
        <f t="shared" si="22"/>
        <v>1990</v>
      </c>
      <c r="B77" s="74">
        <f t="shared" si="32"/>
        <v>0.10367245096817257</v>
      </c>
      <c r="C77" s="74">
        <f t="shared" si="32"/>
        <v>0.20676247243652393</v>
      </c>
      <c r="D77" s="74">
        <f t="shared" si="32"/>
        <v>3.3780910989629265E-2</v>
      </c>
      <c r="E77" s="74">
        <f t="shared" si="32"/>
        <v>2.795661599141732E-2</v>
      </c>
      <c r="F77" s="74">
        <f t="shared" si="32"/>
        <v>0.18544671760206785</v>
      </c>
      <c r="G77" s="29">
        <f t="shared" si="23"/>
        <v>957.40200000000004</v>
      </c>
      <c r="H77" s="74">
        <f t="shared" si="19"/>
        <v>0.55761916798781097</v>
      </c>
      <c r="I77" s="32"/>
      <c r="J77" s="76">
        <f t="shared" ref="J77:N89" si="33">J31/$R31</f>
        <v>5.8267412021111908E-2</v>
      </c>
      <c r="K77" s="74">
        <f t="shared" si="33"/>
        <v>0.32945474115085738</v>
      </c>
      <c r="L77" s="74">
        <f t="shared" si="33"/>
        <v>2.8530891478241015E-2</v>
      </c>
      <c r="M77" s="74">
        <f t="shared" si="33"/>
        <v>2.6127787361978769E-2</v>
      </c>
      <c r="N77" s="74">
        <f t="shared" si="33"/>
        <v>0.38411341999107718</v>
      </c>
      <c r="O77" s="29">
        <f t="shared" si="24"/>
        <v>759.54399999999998</v>
      </c>
      <c r="P77" s="74">
        <f t="shared" si="20"/>
        <v>0.44238083201218908</v>
      </c>
      <c r="Q77" s="32"/>
      <c r="R77" s="37">
        <f t="shared" si="25"/>
        <v>1716.9459999999999</v>
      </c>
      <c r="S77" s="74">
        <f t="shared" si="21"/>
        <v>1</v>
      </c>
      <c r="T77" s="47"/>
      <c r="U77" s="37">
        <f t="shared" si="26"/>
        <v>84667.854000000007</v>
      </c>
      <c r="W77" s="37">
        <v>565656</v>
      </c>
      <c r="X77" s="37">
        <v>44860</v>
      </c>
      <c r="Y77" s="37">
        <v>48986</v>
      </c>
      <c r="Z77" s="48">
        <f t="shared" si="30"/>
        <v>50.96</v>
      </c>
      <c r="AA77" s="49">
        <f t="shared" si="30"/>
        <v>8.6269230769230774</v>
      </c>
      <c r="AB77" s="49">
        <f t="shared" si="30"/>
        <v>11.392093023255814</v>
      </c>
      <c r="AD77" s="50">
        <v>1.5</v>
      </c>
      <c r="AE77" s="51">
        <v>2.7</v>
      </c>
      <c r="AF77" s="51">
        <v>0.6</v>
      </c>
      <c r="AH77" s="38"/>
      <c r="AI77" s="36"/>
      <c r="AJ77" s="52">
        <v>11100</v>
      </c>
      <c r="AK77" s="37">
        <v>5200</v>
      </c>
      <c r="AL77" s="37">
        <v>4300</v>
      </c>
      <c r="AM77" s="53">
        <f t="shared" si="31"/>
        <v>20600</v>
      </c>
      <c r="AN77" s="53"/>
      <c r="AO77" s="53"/>
      <c r="AP77" s="53"/>
      <c r="AQ77" s="53"/>
      <c r="AR77" s="53"/>
      <c r="AS77" s="75">
        <v>92.517836603282916</v>
      </c>
      <c r="AT77" s="75">
        <v>90.038272011429243</v>
      </c>
      <c r="AU77" s="75">
        <v>95.844880950280881</v>
      </c>
      <c r="AX77" s="43">
        <v>0.95740200000000009</v>
      </c>
      <c r="AY77" s="43">
        <f t="shared" si="27"/>
        <v>1.0367245096817257E-4</v>
      </c>
      <c r="AZ77" s="43">
        <f t="shared" si="27"/>
        <v>2.0676247243652394E-4</v>
      </c>
      <c r="BA77" s="43">
        <f t="shared" si="27"/>
        <v>3.3780910989629265E-5</v>
      </c>
      <c r="BB77" s="43">
        <f t="shared" si="27"/>
        <v>2.795661599141732E-5</v>
      </c>
      <c r="BC77" s="43"/>
      <c r="BD77" s="43">
        <v>0.759544</v>
      </c>
      <c r="BE77" s="43"/>
    </row>
    <row r="78" spans="1:57" ht="14.5" x14ac:dyDescent="0.35">
      <c r="A78" s="28">
        <f t="shared" si="22"/>
        <v>1991</v>
      </c>
      <c r="B78" s="74">
        <f t="shared" si="32"/>
        <v>9.2436701207374475E-2</v>
      </c>
      <c r="C78" s="74">
        <f t="shared" si="32"/>
        <v>0.21626699905121574</v>
      </c>
      <c r="D78" s="74">
        <f t="shared" si="32"/>
        <v>3.1393596636466799E-2</v>
      </c>
      <c r="E78" s="74">
        <f t="shared" si="32"/>
        <v>4.3602217550648338E-2</v>
      </c>
      <c r="F78" s="74">
        <f t="shared" si="32"/>
        <v>0.18363800625081392</v>
      </c>
      <c r="G78" s="29">
        <f t="shared" si="23"/>
        <v>975.875</v>
      </c>
      <c r="H78" s="74">
        <f t="shared" si="19"/>
        <v>0.56733752069651922</v>
      </c>
      <c r="I78" s="32"/>
      <c r="J78" s="76">
        <f t="shared" si="33"/>
        <v>5.5792234852008259E-2</v>
      </c>
      <c r="K78" s="74">
        <f t="shared" si="33"/>
        <v>0.32612598366602791</v>
      </c>
      <c r="L78" s="74">
        <f t="shared" si="33"/>
        <v>2.6821177422655478E-2</v>
      </c>
      <c r="M78" s="74">
        <f t="shared" si="33"/>
        <v>2.3923083362789054E-2</v>
      </c>
      <c r="N78" s="74">
        <f t="shared" si="33"/>
        <v>0.37687024445147244</v>
      </c>
      <c r="O78" s="29">
        <f t="shared" si="24"/>
        <v>744.22099999999989</v>
      </c>
      <c r="P78" s="74">
        <f t="shared" si="20"/>
        <v>0.43266247930348067</v>
      </c>
      <c r="Q78" s="32"/>
      <c r="R78" s="37">
        <f t="shared" si="25"/>
        <v>1720.096</v>
      </c>
      <c r="S78" s="74">
        <f t="shared" si="21"/>
        <v>1</v>
      </c>
      <c r="T78" s="47"/>
      <c r="U78" s="37">
        <f t="shared" si="26"/>
        <v>84595.436000000002</v>
      </c>
      <c r="W78" s="37">
        <v>560968</v>
      </c>
      <c r="X78" s="37">
        <v>41150</v>
      </c>
      <c r="Y78" s="37">
        <v>46135</v>
      </c>
      <c r="Z78" s="48">
        <f t="shared" si="30"/>
        <v>49.643185840707964</v>
      </c>
      <c r="AA78" s="49">
        <f t="shared" si="30"/>
        <v>8.23</v>
      </c>
      <c r="AB78" s="49">
        <f t="shared" si="30"/>
        <v>10.984523809523809</v>
      </c>
      <c r="AD78" s="50">
        <v>1.4</v>
      </c>
      <c r="AE78" s="51">
        <v>2.8</v>
      </c>
      <c r="AF78" s="51">
        <v>0.6</v>
      </c>
      <c r="AH78" s="38"/>
      <c r="AI78" s="36"/>
      <c r="AJ78" s="52">
        <v>11300</v>
      </c>
      <c r="AK78" s="37">
        <v>5000</v>
      </c>
      <c r="AL78" s="37">
        <v>4200</v>
      </c>
      <c r="AM78" s="53">
        <f t="shared" si="31"/>
        <v>20500</v>
      </c>
      <c r="AN78" s="53"/>
      <c r="AO78" s="53"/>
      <c r="AP78" s="53"/>
      <c r="AQ78" s="53"/>
      <c r="AR78" s="53"/>
      <c r="AS78" s="75">
        <v>94.446595160014184</v>
      </c>
      <c r="AT78" s="75">
        <v>93.517265883094694</v>
      </c>
      <c r="AU78" s="75">
        <v>95.693555907652197</v>
      </c>
      <c r="AX78" s="43">
        <v>0.97587500000000005</v>
      </c>
      <c r="AY78" s="43">
        <f t="shared" si="27"/>
        <v>9.243670120737448E-5</v>
      </c>
      <c r="AZ78" s="43">
        <f t="shared" si="27"/>
        <v>2.1626699905121573E-4</v>
      </c>
      <c r="BA78" s="43">
        <f t="shared" si="27"/>
        <v>3.1393596636466797E-5</v>
      </c>
      <c r="BB78" s="43">
        <f t="shared" si="27"/>
        <v>4.360221755064834E-5</v>
      </c>
      <c r="BC78" s="43"/>
      <c r="BD78" s="43">
        <v>0.74422099999999991</v>
      </c>
      <c r="BE78" s="43"/>
    </row>
    <row r="79" spans="1:57" ht="14.5" x14ac:dyDescent="0.35">
      <c r="A79" s="28">
        <f t="shared" si="22"/>
        <v>1992</v>
      </c>
      <c r="B79" s="74">
        <f t="shared" si="32"/>
        <v>0.10123926822265336</v>
      </c>
      <c r="C79" s="74">
        <f t="shared" si="32"/>
        <v>0.24130351919867182</v>
      </c>
      <c r="D79" s="74">
        <f t="shared" si="32"/>
        <v>4.3286149195701035E-2</v>
      </c>
      <c r="E79" s="74">
        <f t="shared" si="32"/>
        <v>2.6376425302293258E-2</v>
      </c>
      <c r="F79" s="74">
        <f t="shared" si="32"/>
        <v>0.18267547171690179</v>
      </c>
      <c r="G79" s="29">
        <f t="shared" si="23"/>
        <v>1075.306</v>
      </c>
      <c r="H79" s="74">
        <f t="shared" si="19"/>
        <v>0.59488083363622124</v>
      </c>
      <c r="I79" s="32"/>
      <c r="J79" s="76">
        <f t="shared" si="33"/>
        <v>5.2672633698071306E-2</v>
      </c>
      <c r="K79" s="74">
        <f t="shared" si="33"/>
        <v>0.30617299522737063</v>
      </c>
      <c r="L79" s="74">
        <f t="shared" si="33"/>
        <v>2.4988396209557538E-2</v>
      </c>
      <c r="M79" s="74">
        <f t="shared" si="33"/>
        <v>2.128514122877917E-2</v>
      </c>
      <c r="N79" s="74">
        <f t="shared" si="33"/>
        <v>0.35244653266570736</v>
      </c>
      <c r="O79" s="29">
        <f t="shared" si="24"/>
        <v>732.29300000000001</v>
      </c>
      <c r="P79" s="74">
        <f t="shared" si="20"/>
        <v>0.40511916636377865</v>
      </c>
      <c r="Q79" s="32"/>
      <c r="R79" s="37">
        <f t="shared" si="25"/>
        <v>1807.5990000000002</v>
      </c>
      <c r="S79" s="74">
        <f t="shared" si="21"/>
        <v>1</v>
      </c>
      <c r="T79" s="47"/>
      <c r="U79" s="37">
        <f t="shared" si="26"/>
        <v>85948.645999999993</v>
      </c>
      <c r="W79" s="37">
        <v>553438</v>
      </c>
      <c r="X79" s="37">
        <v>38475</v>
      </c>
      <c r="Y79" s="37">
        <v>45169</v>
      </c>
      <c r="Z79" s="48">
        <f t="shared" si="30"/>
        <v>48.125043478260871</v>
      </c>
      <c r="AA79" s="49">
        <f t="shared" si="30"/>
        <v>7.6950000000000003</v>
      </c>
      <c r="AB79" s="49">
        <f t="shared" si="30"/>
        <v>10.754523809523809</v>
      </c>
      <c r="AD79" s="50">
        <v>1.6</v>
      </c>
      <c r="AE79" s="51">
        <v>3.1</v>
      </c>
      <c r="AF79" s="51">
        <v>0.9</v>
      </c>
      <c r="AG79" s="45">
        <v>46.289000000000001</v>
      </c>
      <c r="AH79" s="38"/>
      <c r="AI79" s="36"/>
      <c r="AJ79" s="52">
        <v>11500</v>
      </c>
      <c r="AK79" s="37">
        <v>5000</v>
      </c>
      <c r="AL79" s="37">
        <v>4200</v>
      </c>
      <c r="AM79" s="53">
        <f t="shared" si="31"/>
        <v>20700</v>
      </c>
      <c r="AN79" s="53"/>
      <c r="AO79" s="53"/>
      <c r="AP79" s="53"/>
      <c r="AQ79" s="53"/>
      <c r="AR79" s="53"/>
      <c r="AS79" s="75">
        <v>98.183107536683849</v>
      </c>
      <c r="AT79" s="75">
        <v>101.93673962676493</v>
      </c>
      <c r="AU79" s="75">
        <v>93.146537621528566</v>
      </c>
      <c r="AX79" s="43">
        <v>1.0753060000000001</v>
      </c>
      <c r="AY79" s="43">
        <f t="shared" si="27"/>
        <v>1.0123926822265335E-4</v>
      </c>
      <c r="AZ79" s="43">
        <f t="shared" si="27"/>
        <v>2.4130351919867183E-4</v>
      </c>
      <c r="BA79" s="43">
        <f t="shared" si="27"/>
        <v>4.3286149195701033E-5</v>
      </c>
      <c r="BB79" s="43">
        <f t="shared" si="27"/>
        <v>2.6376425302293257E-5</v>
      </c>
      <c r="BC79" s="43"/>
      <c r="BD79" s="43">
        <v>0.73229299999999997</v>
      </c>
      <c r="BE79" s="43"/>
    </row>
    <row r="80" spans="1:57" ht="14.5" x14ac:dyDescent="0.35">
      <c r="A80" s="28">
        <f t="shared" si="22"/>
        <v>1993</v>
      </c>
      <c r="B80" s="74">
        <f t="shared" si="32"/>
        <v>0.10327655558760639</v>
      </c>
      <c r="C80" s="74">
        <f t="shared" si="32"/>
        <v>0.25135776267406035</v>
      </c>
      <c r="D80" s="74">
        <f t="shared" si="32"/>
        <v>3.8270513426503776E-2</v>
      </c>
      <c r="E80" s="74">
        <f t="shared" si="32"/>
        <v>3.2509088061119872E-2</v>
      </c>
      <c r="F80" s="74">
        <f t="shared" si="32"/>
        <v>0.18402696386782147</v>
      </c>
      <c r="G80" s="29">
        <f t="shared" si="23"/>
        <v>1104.973</v>
      </c>
      <c r="H80" s="74">
        <f t="shared" si="19"/>
        <v>0.60944088361711179</v>
      </c>
      <c r="I80" s="32"/>
      <c r="J80" s="76">
        <f t="shared" si="33"/>
        <v>5.1322243260549801E-2</v>
      </c>
      <c r="K80" s="74">
        <f t="shared" si="33"/>
        <v>0.29368101912036504</v>
      </c>
      <c r="L80" s="74">
        <f t="shared" si="33"/>
        <v>2.4867450263169076E-2</v>
      </c>
      <c r="M80" s="74">
        <f t="shared" si="33"/>
        <v>2.0688403738804352E-2</v>
      </c>
      <c r="N80" s="74">
        <f t="shared" si="33"/>
        <v>0.33923687312233847</v>
      </c>
      <c r="O80" s="29">
        <f t="shared" si="24"/>
        <v>708.12</v>
      </c>
      <c r="P80" s="74">
        <f t="shared" si="20"/>
        <v>0.39055911638288826</v>
      </c>
      <c r="Q80" s="32"/>
      <c r="R80" s="37">
        <f t="shared" si="25"/>
        <v>1813.0929999999998</v>
      </c>
      <c r="S80" s="74">
        <f t="shared" si="21"/>
        <v>1</v>
      </c>
      <c r="T80" s="47"/>
      <c r="U80" s="37">
        <f t="shared" si="26"/>
        <v>87577.676999999996</v>
      </c>
      <c r="W80" s="37">
        <v>532471</v>
      </c>
      <c r="X80" s="37">
        <v>37510</v>
      </c>
      <c r="Y80" s="37">
        <v>45087</v>
      </c>
      <c r="Z80" s="48">
        <f t="shared" si="30"/>
        <v>46.70798245614035</v>
      </c>
      <c r="AA80" s="49">
        <f t="shared" si="30"/>
        <v>7.3549019607843134</v>
      </c>
      <c r="AB80" s="49">
        <f t="shared" si="30"/>
        <v>10.247045454545454</v>
      </c>
      <c r="AD80" s="50">
        <v>1.4</v>
      </c>
      <c r="AE80" s="51">
        <v>3.3</v>
      </c>
      <c r="AF80" s="51">
        <v>0.7</v>
      </c>
      <c r="AG80" s="45">
        <v>57.225000000000001</v>
      </c>
      <c r="AH80" s="38"/>
      <c r="AI80" s="55">
        <v>258</v>
      </c>
      <c r="AJ80" s="52">
        <v>11400</v>
      </c>
      <c r="AK80" s="37">
        <v>5100</v>
      </c>
      <c r="AL80" s="37">
        <v>4400</v>
      </c>
      <c r="AM80" s="53">
        <f t="shared" si="31"/>
        <v>20900</v>
      </c>
      <c r="AN80" s="53"/>
      <c r="AO80" s="53"/>
      <c r="AP80" s="53"/>
      <c r="AQ80" s="53"/>
      <c r="AR80" s="53"/>
      <c r="AS80" s="75">
        <v>102.19712292283178</v>
      </c>
      <c r="AT80" s="75">
        <v>108.70117615412647</v>
      </c>
      <c r="AU80" s="75">
        <v>93.470077212126753</v>
      </c>
      <c r="AX80" s="43">
        <v>1.104973</v>
      </c>
      <c r="AY80" s="43">
        <f t="shared" si="27"/>
        <v>1.0327655558760639E-4</v>
      </c>
      <c r="AZ80" s="43">
        <f t="shared" si="27"/>
        <v>2.5135776267406037E-4</v>
      </c>
      <c r="BA80" s="43">
        <f t="shared" si="27"/>
        <v>3.8270513426503777E-5</v>
      </c>
      <c r="BB80" s="43">
        <f t="shared" si="27"/>
        <v>3.2509088061119869E-5</v>
      </c>
      <c r="BC80" s="43"/>
      <c r="BD80" s="43">
        <v>0.70811999999999997</v>
      </c>
      <c r="BE80" s="43"/>
    </row>
    <row r="81" spans="1:57" ht="14.5" x14ac:dyDescent="0.35">
      <c r="A81" s="28">
        <f t="shared" si="22"/>
        <v>1994</v>
      </c>
      <c r="B81" s="74">
        <f t="shared" si="32"/>
        <v>0.10266110137499136</v>
      </c>
      <c r="C81" s="74">
        <f t="shared" si="32"/>
        <v>0.25234661423818527</v>
      </c>
      <c r="D81" s="74">
        <f t="shared" si="32"/>
        <v>4.0478703023222214E-2</v>
      </c>
      <c r="E81" s="74">
        <f t="shared" si="32"/>
        <v>3.5635245172245568E-2</v>
      </c>
      <c r="F81" s="74">
        <f t="shared" si="32"/>
        <v>0.17465237864921285</v>
      </c>
      <c r="G81" s="29">
        <f t="shared" si="23"/>
        <v>1157.278</v>
      </c>
      <c r="H81" s="74">
        <f t="shared" si="19"/>
        <v>0.60577404245785726</v>
      </c>
      <c r="I81" s="32"/>
      <c r="J81" s="76">
        <f t="shared" si="33"/>
        <v>5.2938842511458264E-2</v>
      </c>
      <c r="K81" s="74">
        <f t="shared" si="33"/>
        <v>0.29871409936704751</v>
      </c>
      <c r="L81" s="74">
        <f t="shared" si="33"/>
        <v>2.3990113127430105E-2</v>
      </c>
      <c r="M81" s="74">
        <f t="shared" si="33"/>
        <v>1.8582902536206848E-2</v>
      </c>
      <c r="N81" s="74">
        <f t="shared" si="33"/>
        <v>0.34128711503068448</v>
      </c>
      <c r="O81" s="29">
        <f t="shared" si="24"/>
        <v>753.13400000000001</v>
      </c>
      <c r="P81" s="74">
        <f t="shared" si="20"/>
        <v>0.39422595754214274</v>
      </c>
      <c r="Q81" s="32"/>
      <c r="R81" s="37">
        <f t="shared" si="25"/>
        <v>1910.412</v>
      </c>
      <c r="S81" s="74">
        <f t="shared" si="21"/>
        <v>1</v>
      </c>
      <c r="T81" s="47"/>
      <c r="U81" s="37">
        <f t="shared" si="26"/>
        <v>89248.217000000004</v>
      </c>
      <c r="W81" s="37">
        <v>570667</v>
      </c>
      <c r="X81" s="37">
        <v>35501</v>
      </c>
      <c r="Y81" s="37">
        <v>45831</v>
      </c>
      <c r="Z81" s="48">
        <f t="shared" si="30"/>
        <v>45.291031746031749</v>
      </c>
      <c r="AA81" s="49">
        <f t="shared" si="30"/>
        <v>6.6983018867924526</v>
      </c>
      <c r="AB81" s="49">
        <f t="shared" si="30"/>
        <v>10.184666666666667</v>
      </c>
      <c r="AD81" s="50">
        <v>1.4</v>
      </c>
      <c r="AE81" s="51">
        <v>3.5</v>
      </c>
      <c r="AF81" s="51">
        <v>0.9</v>
      </c>
      <c r="AG81" s="45">
        <v>66.094999999999999</v>
      </c>
      <c r="AH81" s="38"/>
      <c r="AI81" s="36"/>
      <c r="AJ81" s="52">
        <v>12600</v>
      </c>
      <c r="AK81" s="37">
        <v>5300</v>
      </c>
      <c r="AL81" s="37">
        <v>4500</v>
      </c>
      <c r="AM81" s="53">
        <f t="shared" si="31"/>
        <v>22400</v>
      </c>
      <c r="AN81" s="53"/>
      <c r="AO81" s="53"/>
      <c r="AP81" s="53"/>
      <c r="AQ81" s="53"/>
      <c r="AR81" s="53"/>
      <c r="AS81" s="75">
        <v>103.34531153018602</v>
      </c>
      <c r="AT81" s="75">
        <v>109.26106443499503</v>
      </c>
      <c r="AU81" s="75">
        <v>95.407638793269044</v>
      </c>
      <c r="AX81" s="43">
        <v>1.157278</v>
      </c>
      <c r="AY81" s="43">
        <f t="shared" si="27"/>
        <v>1.0266110137499137E-4</v>
      </c>
      <c r="AZ81" s="43">
        <f t="shared" si="27"/>
        <v>2.523466142381853E-4</v>
      </c>
      <c r="BA81" s="43">
        <f t="shared" si="27"/>
        <v>4.0478703023222212E-5</v>
      </c>
      <c r="BB81" s="43">
        <f t="shared" si="27"/>
        <v>3.563524517224557E-5</v>
      </c>
      <c r="BC81" s="43"/>
      <c r="BD81" s="43">
        <v>0.75313399999999997</v>
      </c>
      <c r="BE81" s="43"/>
    </row>
    <row r="82" spans="1:57" ht="14.5" x14ac:dyDescent="0.35">
      <c r="A82" s="28">
        <f t="shared" si="22"/>
        <v>1995</v>
      </c>
      <c r="B82" s="74">
        <f t="shared" si="32"/>
        <v>9.3914498554533377E-2</v>
      </c>
      <c r="C82" s="74">
        <f t="shared" si="32"/>
        <v>0.26598061225403752</v>
      </c>
      <c r="D82" s="74">
        <f t="shared" si="32"/>
        <v>3.6895094475614634E-2</v>
      </c>
      <c r="E82" s="74">
        <f t="shared" si="32"/>
        <v>4.4521004445198457E-2</v>
      </c>
      <c r="F82" s="74">
        <f t="shared" si="32"/>
        <v>0.19575733020443067</v>
      </c>
      <c r="G82" s="29">
        <f t="shared" si="23"/>
        <v>1209.1579999999999</v>
      </c>
      <c r="H82" s="74">
        <f t="shared" si="19"/>
        <v>0.63706853993381463</v>
      </c>
      <c r="I82" s="32"/>
      <c r="J82" s="76">
        <f t="shared" si="33"/>
        <v>5.2944594924244068E-2</v>
      </c>
      <c r="K82" s="74">
        <f t="shared" si="33"/>
        <v>0.27045584227211444</v>
      </c>
      <c r="L82" s="74">
        <f t="shared" si="33"/>
        <v>2.2716507824276359E-2</v>
      </c>
      <c r="M82" s="74">
        <f t="shared" si="33"/>
        <v>1.681451504555051E-2</v>
      </c>
      <c r="N82" s="74">
        <f t="shared" si="33"/>
        <v>0.30998686514194129</v>
      </c>
      <c r="O82" s="29">
        <f t="shared" si="24"/>
        <v>688.84500000000003</v>
      </c>
      <c r="P82" s="74">
        <f t="shared" si="20"/>
        <v>0.36293146006618537</v>
      </c>
      <c r="Q82" s="32"/>
      <c r="R82" s="37">
        <f t="shared" si="25"/>
        <v>1898.0029999999999</v>
      </c>
      <c r="S82" s="74">
        <f t="shared" si="21"/>
        <v>1</v>
      </c>
      <c r="T82" s="47"/>
      <c r="U82" s="37">
        <f t="shared" si="26"/>
        <v>91221.471999999994</v>
      </c>
      <c r="W82" s="37">
        <v>513326</v>
      </c>
      <c r="X82" s="37">
        <v>31914</v>
      </c>
      <c r="Y82" s="37">
        <v>43116</v>
      </c>
      <c r="Z82" s="48">
        <f t="shared" si="30"/>
        <v>43.874017094017091</v>
      </c>
      <c r="AA82" s="49">
        <f t="shared" si="30"/>
        <v>6.2576470588235296</v>
      </c>
      <c r="AB82" s="49">
        <f t="shared" si="30"/>
        <v>9.7990909090909089</v>
      </c>
      <c r="AD82" s="50">
        <v>1.4</v>
      </c>
      <c r="AE82" s="51">
        <v>3.6</v>
      </c>
      <c r="AF82" s="51">
        <v>0.7</v>
      </c>
      <c r="AG82" s="45">
        <v>82.04</v>
      </c>
      <c r="AH82" s="38"/>
      <c r="AI82" s="36"/>
      <c r="AJ82" s="52">
        <v>11700</v>
      </c>
      <c r="AK82" s="37">
        <v>5100</v>
      </c>
      <c r="AL82" s="37">
        <v>4400</v>
      </c>
      <c r="AM82" s="53">
        <f t="shared" si="31"/>
        <v>21200</v>
      </c>
      <c r="AN82" s="53"/>
      <c r="AO82" s="53"/>
      <c r="AP82" s="53"/>
      <c r="AQ82" s="53"/>
      <c r="AR82" s="53"/>
      <c r="AS82" s="75">
        <v>104.90776207244161</v>
      </c>
      <c r="AT82" s="75">
        <v>116.64275540514582</v>
      </c>
      <c r="AU82" s="75">
        <v>89.161915661381016</v>
      </c>
      <c r="AX82" s="43">
        <v>1.209158</v>
      </c>
      <c r="AY82" s="43">
        <f t="shared" si="27"/>
        <v>9.3914498554533373E-5</v>
      </c>
      <c r="AZ82" s="43">
        <f t="shared" si="27"/>
        <v>2.6598061225403753E-4</v>
      </c>
      <c r="BA82" s="43">
        <f t="shared" si="27"/>
        <v>3.6895094475614633E-5</v>
      </c>
      <c r="BB82" s="43">
        <f t="shared" si="27"/>
        <v>4.4521004445198458E-5</v>
      </c>
      <c r="BC82" s="43"/>
      <c r="BD82" s="43">
        <v>0.68884500000000004</v>
      </c>
      <c r="BE82" s="43"/>
    </row>
    <row r="83" spans="1:57" ht="14.5" x14ac:dyDescent="0.35">
      <c r="A83" s="28">
        <f t="shared" si="22"/>
        <v>1996</v>
      </c>
      <c r="B83" s="74">
        <f t="shared" si="32"/>
        <v>9.3033748090256607E-2</v>
      </c>
      <c r="C83" s="74">
        <f t="shared" si="32"/>
        <v>0.25558869819224045</v>
      </c>
      <c r="D83" s="74">
        <f t="shared" si="32"/>
        <v>3.7512358702541673E-2</v>
      </c>
      <c r="E83" s="74">
        <f t="shared" si="32"/>
        <v>3.9031779072195759E-2</v>
      </c>
      <c r="F83" s="74">
        <f t="shared" si="32"/>
        <v>0.21011652378811438</v>
      </c>
      <c r="G83" s="29">
        <f t="shared" si="23"/>
        <v>1213.77</v>
      </c>
      <c r="H83" s="74">
        <f t="shared" si="19"/>
        <v>0.6352831078453488</v>
      </c>
      <c r="I83" s="32"/>
      <c r="J83" s="76">
        <f t="shared" si="33"/>
        <v>5.3835528894895159E-2</v>
      </c>
      <c r="K83" s="74">
        <f t="shared" si="33"/>
        <v>0.27340407213033413</v>
      </c>
      <c r="L83" s="74">
        <f t="shared" si="33"/>
        <v>2.2732161727460058E-2</v>
      </c>
      <c r="M83" s="74">
        <f t="shared" si="33"/>
        <v>1.4745129401961796E-2</v>
      </c>
      <c r="N83" s="74">
        <f t="shared" si="33"/>
        <v>0.31088136325975602</v>
      </c>
      <c r="O83" s="29">
        <f t="shared" si="24"/>
        <v>696.827</v>
      </c>
      <c r="P83" s="74">
        <f t="shared" si="20"/>
        <v>0.36471689215465114</v>
      </c>
      <c r="Q83" s="32"/>
      <c r="R83" s="37">
        <f t="shared" si="25"/>
        <v>1910.597</v>
      </c>
      <c r="S83" s="74">
        <f t="shared" si="21"/>
        <v>1</v>
      </c>
      <c r="T83" s="47"/>
      <c r="U83" s="37">
        <f t="shared" si="26"/>
        <v>94224.116999999998</v>
      </c>
      <c r="W83" s="37">
        <v>522365</v>
      </c>
      <c r="X83" s="37">
        <v>28172</v>
      </c>
      <c r="Y83" s="37">
        <v>43432</v>
      </c>
      <c r="Z83" s="48">
        <f t="shared" si="30"/>
        <v>42.456963115886666</v>
      </c>
      <c r="AA83" s="49">
        <f t="shared" si="30"/>
        <v>5.3579307721567133</v>
      </c>
      <c r="AB83" s="49">
        <f t="shared" si="30"/>
        <v>10.201771075564324</v>
      </c>
      <c r="AD83" s="50">
        <v>1.3</v>
      </c>
      <c r="AE83" s="51">
        <v>3.2</v>
      </c>
      <c r="AF83" s="51">
        <v>0.8</v>
      </c>
      <c r="AG83" s="45">
        <v>72.402000000000001</v>
      </c>
      <c r="AH83" s="38"/>
      <c r="AI83" s="36"/>
      <c r="AJ83" s="52">
        <v>12303.4</v>
      </c>
      <c r="AK83" s="37">
        <v>5258</v>
      </c>
      <c r="AL83" s="37">
        <v>4257.3</v>
      </c>
      <c r="AM83" s="53">
        <f t="shared" si="31"/>
        <v>21818.7</v>
      </c>
      <c r="AN83" s="53"/>
      <c r="AO83" s="53"/>
      <c r="AP83" s="53"/>
      <c r="AQ83" s="53"/>
      <c r="AR83" s="53"/>
      <c r="AS83" s="75">
        <v>101.60733193282807</v>
      </c>
      <c r="AT83" s="75">
        <v>112.65652315619525</v>
      </c>
      <c r="AU83" s="75">
        <v>86.781684994902903</v>
      </c>
      <c r="AX83" s="43">
        <v>1.21377</v>
      </c>
      <c r="AY83" s="43">
        <f t="shared" si="27"/>
        <v>9.3033748090256613E-5</v>
      </c>
      <c r="AZ83" s="43">
        <f t="shared" si="27"/>
        <v>2.5558869819224047E-4</v>
      </c>
      <c r="BA83" s="43">
        <f t="shared" si="27"/>
        <v>3.7512358702541671E-5</v>
      </c>
      <c r="BB83" s="43">
        <f t="shared" si="27"/>
        <v>3.9031779072195759E-5</v>
      </c>
      <c r="BC83" s="43"/>
      <c r="BD83" s="43">
        <v>0.69682699999999997</v>
      </c>
      <c r="BE83" s="43"/>
    </row>
    <row r="84" spans="1:57" ht="14.5" x14ac:dyDescent="0.35">
      <c r="A84" s="28">
        <f t="shared" si="22"/>
        <v>1997</v>
      </c>
      <c r="B84" s="74">
        <f t="shared" ref="B84:F88" si="34">B38/$R38</f>
        <v>0.10183625707490425</v>
      </c>
      <c r="C84" s="74">
        <f t="shared" si="34"/>
        <v>0.27117447347939461</v>
      </c>
      <c r="D84" s="74">
        <f t="shared" si="34"/>
        <v>4.9587468111673375E-2</v>
      </c>
      <c r="E84" s="74">
        <f t="shared" si="34"/>
        <v>3.5483553851827429E-2</v>
      </c>
      <c r="F84" s="74">
        <f t="shared" si="34"/>
        <v>0.16497093457441409</v>
      </c>
      <c r="G84" s="29">
        <f t="shared" si="23"/>
        <v>1147.1589999999999</v>
      </c>
      <c r="H84" s="74">
        <f t="shared" si="19"/>
        <v>0.62305268709221373</v>
      </c>
      <c r="I84" s="32"/>
      <c r="J84" s="76">
        <f t="shared" si="33"/>
        <v>5.8699504831383607E-2</v>
      </c>
      <c r="K84" s="74">
        <f t="shared" si="33"/>
        <v>0.27480581862500963</v>
      </c>
      <c r="L84" s="74">
        <f t="shared" si="33"/>
        <v>2.859833662015511E-2</v>
      </c>
      <c r="M84" s="74">
        <f t="shared" si="33"/>
        <v>1.4843652831238043E-2</v>
      </c>
      <c r="N84" s="74">
        <f t="shared" si="33"/>
        <v>0.31824780807640279</v>
      </c>
      <c r="O84" s="29">
        <f t="shared" si="24"/>
        <v>694.03200000000004</v>
      </c>
      <c r="P84" s="74">
        <f t="shared" si="20"/>
        <v>0.37694731290778638</v>
      </c>
      <c r="Q84" s="32"/>
      <c r="R84" s="37">
        <f t="shared" si="25"/>
        <v>1841.1909999999998</v>
      </c>
      <c r="S84" s="74">
        <f t="shared" si="21"/>
        <v>1</v>
      </c>
      <c r="T84" s="47"/>
      <c r="U84" s="37">
        <f t="shared" si="26"/>
        <v>94727.191999999995</v>
      </c>
      <c r="W84" s="37">
        <v>505970</v>
      </c>
      <c r="X84" s="37">
        <v>27330</v>
      </c>
      <c r="Y84" s="37">
        <v>52655</v>
      </c>
      <c r="Z84" s="48">
        <f t="shared" si="30"/>
        <v>41.04001232895601</v>
      </c>
      <c r="AA84" s="49">
        <f t="shared" si="30"/>
        <v>5.0903333954181411</v>
      </c>
      <c r="AB84" s="49">
        <f t="shared" si="30"/>
        <v>11.524403589406873</v>
      </c>
      <c r="AD84" s="50">
        <v>1.5</v>
      </c>
      <c r="AE84" s="51">
        <v>3.6</v>
      </c>
      <c r="AF84" s="51">
        <v>1</v>
      </c>
      <c r="AG84" s="45">
        <v>63.429000000000002</v>
      </c>
      <c r="AH84" s="38"/>
      <c r="AI84" s="36"/>
      <c r="AJ84" s="52">
        <v>12328.7</v>
      </c>
      <c r="AK84" s="37">
        <v>5369</v>
      </c>
      <c r="AL84" s="37">
        <v>4569</v>
      </c>
      <c r="AM84" s="53">
        <f t="shared" si="31"/>
        <v>22266.7</v>
      </c>
      <c r="AN84" s="53"/>
      <c r="AO84" s="53"/>
      <c r="AP84" s="53"/>
      <c r="AQ84" s="53"/>
      <c r="AR84" s="53"/>
      <c r="AS84" s="75">
        <v>96.541503963405702</v>
      </c>
      <c r="AT84" s="75">
        <v>104.97909442889043</v>
      </c>
      <c r="AU84" s="75">
        <v>85.220065613824971</v>
      </c>
      <c r="AX84" s="43">
        <v>1.1471589999999998</v>
      </c>
      <c r="AY84" s="43">
        <f t="shared" si="27"/>
        <v>1.0183625707490424E-4</v>
      </c>
      <c r="AZ84" s="43">
        <f t="shared" si="27"/>
        <v>2.7117447347939458E-4</v>
      </c>
      <c r="BA84" s="43">
        <f t="shared" si="27"/>
        <v>4.9587468111673378E-5</v>
      </c>
      <c r="BB84" s="43">
        <f t="shared" si="27"/>
        <v>3.548355385182743E-5</v>
      </c>
      <c r="BC84" s="43"/>
      <c r="BD84" s="43">
        <v>0.69403200000000009</v>
      </c>
      <c r="BE84" s="43"/>
    </row>
    <row r="85" spans="1:57" ht="14.5" x14ac:dyDescent="0.35">
      <c r="A85" s="28">
        <f t="shared" si="22"/>
        <v>1998</v>
      </c>
      <c r="B85" s="74">
        <f t="shared" si="34"/>
        <v>8.9442795114810736E-2</v>
      </c>
      <c r="C85" s="74">
        <f t="shared" si="34"/>
        <v>0.27869856448817837</v>
      </c>
      <c r="D85" s="74">
        <f t="shared" si="34"/>
        <v>4.3425125164437098E-2</v>
      </c>
      <c r="E85" s="74">
        <f t="shared" si="34"/>
        <v>4.3941437049771916E-2</v>
      </c>
      <c r="F85" s="74">
        <f t="shared" si="34"/>
        <v>0.18186536892955915</v>
      </c>
      <c r="G85" s="29">
        <f t="shared" si="23"/>
        <v>1160.405</v>
      </c>
      <c r="H85" s="74">
        <f t="shared" si="19"/>
        <v>0.63737329074675719</v>
      </c>
      <c r="I85" s="32"/>
      <c r="J85" s="76">
        <f t="shared" si="33"/>
        <v>5.8182307529639876E-2</v>
      </c>
      <c r="K85" s="74">
        <f t="shared" si="33"/>
        <v>0.26796696702469786</v>
      </c>
      <c r="L85" s="74">
        <f t="shared" si="33"/>
        <v>2.2926444780718497E-2</v>
      </c>
      <c r="M85" s="74">
        <f t="shared" si="33"/>
        <v>1.3550989918186537E-2</v>
      </c>
      <c r="N85" s="74">
        <f t="shared" si="33"/>
        <v>0.30444440172360288</v>
      </c>
      <c r="O85" s="29">
        <f t="shared" si="24"/>
        <v>660.2</v>
      </c>
      <c r="P85" s="74">
        <f t="shared" si="20"/>
        <v>0.36262670925324275</v>
      </c>
      <c r="Q85" s="32"/>
      <c r="R85" s="37">
        <f t="shared" si="25"/>
        <v>1820.605</v>
      </c>
      <c r="S85" s="74">
        <f t="shared" si="21"/>
        <v>1</v>
      </c>
      <c r="T85" s="47"/>
      <c r="U85" s="37">
        <f t="shared" si="26"/>
        <v>95146.150999999998</v>
      </c>
      <c r="W85" s="37">
        <v>487862</v>
      </c>
      <c r="X85" s="37">
        <v>24671</v>
      </c>
      <c r="Y85" s="37">
        <v>41740</v>
      </c>
      <c r="Z85" s="48">
        <f t="shared" si="30"/>
        <v>39.62298783360135</v>
      </c>
      <c r="AA85" s="49">
        <f t="shared" si="30"/>
        <v>4.6540275419732122</v>
      </c>
      <c r="AB85" s="49">
        <f t="shared" si="30"/>
        <v>9.044028427803779</v>
      </c>
      <c r="AD85" s="50">
        <v>1.3</v>
      </c>
      <c r="AE85" s="51">
        <v>3.7</v>
      </c>
      <c r="AF85" s="51">
        <v>0.85</v>
      </c>
      <c r="AG85" s="45">
        <v>62.168799999999997</v>
      </c>
      <c r="AH85" s="38"/>
      <c r="AI85" s="36"/>
      <c r="AJ85" s="52">
        <v>12312.6</v>
      </c>
      <c r="AK85" s="37">
        <v>5301</v>
      </c>
      <c r="AL85" s="37">
        <v>4615.2</v>
      </c>
      <c r="AM85" s="53">
        <f t="shared" si="31"/>
        <v>22228.799999999999</v>
      </c>
      <c r="AN85" s="53"/>
      <c r="AO85" s="53"/>
      <c r="AP85" s="53"/>
      <c r="AQ85" s="53"/>
      <c r="AR85" s="53"/>
      <c r="AS85" s="75">
        <v>97.355182759947752</v>
      </c>
      <c r="AT85" s="75">
        <v>108.29712447645352</v>
      </c>
      <c r="AU85" s="75">
        <v>82.673441678193399</v>
      </c>
      <c r="AX85" s="43">
        <v>1.1604049999999999</v>
      </c>
      <c r="AY85" s="43">
        <f t="shared" si="27"/>
        <v>8.9442795114810732E-5</v>
      </c>
      <c r="AZ85" s="43">
        <f t="shared" si="27"/>
        <v>2.7869856448817839E-4</v>
      </c>
      <c r="BA85" s="43">
        <f t="shared" si="27"/>
        <v>4.3425125164437095E-5</v>
      </c>
      <c r="BB85" s="43">
        <f t="shared" si="27"/>
        <v>4.3941437049771914E-5</v>
      </c>
      <c r="BC85" s="43"/>
      <c r="BD85" s="43">
        <v>0.66020000000000001</v>
      </c>
      <c r="BE85" s="43"/>
    </row>
    <row r="86" spans="1:57" ht="14.5" x14ac:dyDescent="0.35">
      <c r="A86" s="28">
        <f t="shared" si="22"/>
        <v>1999</v>
      </c>
      <c r="B86" s="74">
        <f t="shared" si="34"/>
        <v>9.1355509336951468E-2</v>
      </c>
      <c r="C86" s="74">
        <f t="shared" si="34"/>
        <v>0.29557119648659264</v>
      </c>
      <c r="D86" s="74">
        <f t="shared" si="34"/>
        <v>5.0426567465276538E-2</v>
      </c>
      <c r="E86" s="74">
        <f t="shared" si="34"/>
        <v>4.8294288035134067E-2</v>
      </c>
      <c r="F86" s="74">
        <f t="shared" si="34"/>
        <v>0.15614734709179848</v>
      </c>
      <c r="G86" s="29">
        <f t="shared" si="23"/>
        <v>1150.384</v>
      </c>
      <c r="H86" s="74">
        <f t="shared" si="19"/>
        <v>0.64179490841575315</v>
      </c>
      <c r="I86" s="32"/>
      <c r="J86" s="76">
        <f t="shared" si="33"/>
        <v>6.0359352126254151E-2</v>
      </c>
      <c r="K86" s="74">
        <f t="shared" si="33"/>
        <v>0.26543977844824507</v>
      </c>
      <c r="L86" s="74">
        <f t="shared" si="33"/>
        <v>2.1227394044346055E-2</v>
      </c>
      <c r="M86" s="74">
        <f t="shared" si="33"/>
        <v>1.1178566965401506E-2</v>
      </c>
      <c r="N86" s="74">
        <f t="shared" si="33"/>
        <v>0.29784573945799264</v>
      </c>
      <c r="O86" s="29">
        <f t="shared" si="24"/>
        <v>642.06400000000008</v>
      </c>
      <c r="P86" s="74">
        <f t="shared" si="20"/>
        <v>0.35820509158424679</v>
      </c>
      <c r="Q86" s="32"/>
      <c r="R86" s="37">
        <f t="shared" si="25"/>
        <v>1792.4480000000001</v>
      </c>
      <c r="S86" s="74">
        <f t="shared" si="21"/>
        <v>1</v>
      </c>
      <c r="T86" s="47"/>
      <c r="U86" s="37">
        <f t="shared" si="26"/>
        <v>96773.87</v>
      </c>
      <c r="W86" s="37">
        <v>475787</v>
      </c>
      <c r="X86" s="37">
        <v>20037</v>
      </c>
      <c r="Y86" s="37">
        <v>38049</v>
      </c>
      <c r="Z86" s="48">
        <f t="shared" si="30"/>
        <v>38.209992049406118</v>
      </c>
      <c r="AA86" s="49">
        <f t="shared" si="30"/>
        <v>4.0446104158255958</v>
      </c>
      <c r="AB86" s="49">
        <f t="shared" si="30"/>
        <v>8.943867237083353</v>
      </c>
      <c r="AD86" s="50">
        <v>1.31</v>
      </c>
      <c r="AE86" s="51">
        <v>3.82</v>
      </c>
      <c r="AF86" s="51">
        <v>0.99</v>
      </c>
      <c r="AG86" s="45">
        <v>84.043400000000005</v>
      </c>
      <c r="AH86" s="38"/>
      <c r="AI86" s="36"/>
      <c r="AJ86" s="52">
        <v>12451.9</v>
      </c>
      <c r="AK86" s="37">
        <v>4954</v>
      </c>
      <c r="AL86" s="37">
        <v>4254.2</v>
      </c>
      <c r="AM86" s="53">
        <f t="shared" si="31"/>
        <v>21660.100000000002</v>
      </c>
      <c r="AN86" s="53"/>
      <c r="AO86" s="53"/>
      <c r="AP86" s="53"/>
      <c r="AQ86" s="53"/>
      <c r="AR86" s="53"/>
      <c r="AS86" s="75">
        <v>95.623260240841006</v>
      </c>
      <c r="AT86" s="75">
        <v>107.1084668072228</v>
      </c>
      <c r="AU86" s="75">
        <v>80.212574144449476</v>
      </c>
      <c r="AX86" s="43">
        <v>1.1503840000000001</v>
      </c>
      <c r="AY86" s="43">
        <f t="shared" si="27"/>
        <v>9.1355509336951462E-5</v>
      </c>
      <c r="AZ86" s="43">
        <f t="shared" si="27"/>
        <v>2.9557119648659263E-4</v>
      </c>
      <c r="BA86" s="43">
        <f t="shared" si="27"/>
        <v>5.0426567465276539E-5</v>
      </c>
      <c r="BB86" s="43">
        <f t="shared" si="27"/>
        <v>4.8294288035134069E-5</v>
      </c>
      <c r="BC86" s="43"/>
      <c r="BD86" s="43">
        <v>0.64206400000000008</v>
      </c>
      <c r="BE86" s="43"/>
    </row>
    <row r="87" spans="1:57" ht="14.5" x14ac:dyDescent="0.35">
      <c r="A87" s="28">
        <f t="shared" si="22"/>
        <v>2000</v>
      </c>
      <c r="B87" s="74">
        <f t="shared" si="34"/>
        <v>9.152584865695701E-2</v>
      </c>
      <c r="C87" s="74">
        <f t="shared" si="34"/>
        <v>0.27459043281036194</v>
      </c>
      <c r="D87" s="74">
        <f t="shared" si="34"/>
        <v>4.5779325760557835E-2</v>
      </c>
      <c r="E87" s="74">
        <f t="shared" si="34"/>
        <v>4.4427964910307594E-2</v>
      </c>
      <c r="F87" s="74">
        <f t="shared" si="34"/>
        <v>0.18306809874599336</v>
      </c>
      <c r="G87" s="29">
        <f t="shared" si="23"/>
        <v>1091.549</v>
      </c>
      <c r="H87" s="74">
        <f t="shared" si="19"/>
        <v>0.6393916708841777</v>
      </c>
      <c r="I87" s="32"/>
      <c r="J87" s="76">
        <f t="shared" si="33"/>
        <v>6.3374547789086952E-2</v>
      </c>
      <c r="K87" s="74">
        <f t="shared" si="33"/>
        <v>0.2652234577967722</v>
      </c>
      <c r="L87" s="74">
        <f t="shared" si="33"/>
        <v>2.1754742356932651E-2</v>
      </c>
      <c r="M87" s="74">
        <f t="shared" si="33"/>
        <v>1.0255581173030421E-2</v>
      </c>
      <c r="N87" s="74">
        <f t="shared" si="33"/>
        <v>0.29723378132673522</v>
      </c>
      <c r="O87" s="29">
        <f t="shared" si="24"/>
        <v>615.61900000000003</v>
      </c>
      <c r="P87" s="74">
        <f t="shared" si="20"/>
        <v>0.36060832911582225</v>
      </c>
      <c r="Q87" s="32"/>
      <c r="R87" s="37">
        <f t="shared" si="25"/>
        <v>1707.1680000000001</v>
      </c>
      <c r="S87" s="74">
        <f t="shared" si="21"/>
        <v>1</v>
      </c>
      <c r="T87" s="47"/>
      <c r="U87" s="37">
        <f t="shared" si="26"/>
        <v>98904.922000000006</v>
      </c>
      <c r="W87" s="37">
        <v>452781</v>
      </c>
      <c r="X87" s="37">
        <v>17508</v>
      </c>
      <c r="Y87" s="37">
        <v>37139</v>
      </c>
      <c r="Z87" s="48">
        <f t="shared" si="30"/>
        <v>36.789031078610606</v>
      </c>
      <c r="AA87" s="49">
        <f t="shared" si="30"/>
        <v>3.5298387096774193</v>
      </c>
      <c r="AB87" s="49">
        <f t="shared" si="30"/>
        <v>8.6420011634671319</v>
      </c>
      <c r="AD87" s="50">
        <v>1.25</v>
      </c>
      <c r="AE87" s="51">
        <v>3.38</v>
      </c>
      <c r="AF87" s="51">
        <v>0.85599999999999998</v>
      </c>
      <c r="AG87" s="45">
        <v>73.636200000000002</v>
      </c>
      <c r="AH87" s="38"/>
      <c r="AI87" s="36"/>
      <c r="AJ87" s="52">
        <v>12307.5</v>
      </c>
      <c r="AK87" s="37">
        <v>4960</v>
      </c>
      <c r="AL87" s="37">
        <v>4297.5</v>
      </c>
      <c r="AM87" s="53">
        <f t="shared" si="31"/>
        <v>21565</v>
      </c>
      <c r="AN87" s="53"/>
      <c r="AO87" s="53"/>
      <c r="AP87" s="53"/>
      <c r="AQ87" s="53"/>
      <c r="AR87" s="53"/>
      <c r="AS87" s="75">
        <v>92.466579048988294</v>
      </c>
      <c r="AT87" s="75">
        <v>103.18480640439307</v>
      </c>
      <c r="AU87" s="75">
        <v>78.085014701039796</v>
      </c>
      <c r="AX87" s="43">
        <v>1.0915489999999999</v>
      </c>
      <c r="AY87" s="43">
        <f t="shared" si="27"/>
        <v>9.1525848656957007E-5</v>
      </c>
      <c r="AZ87" s="43">
        <f t="shared" si="27"/>
        <v>2.7459043281036194E-4</v>
      </c>
      <c r="BA87" s="43">
        <f t="shared" si="27"/>
        <v>4.5779325760557835E-5</v>
      </c>
      <c r="BB87" s="43">
        <f t="shared" si="27"/>
        <v>4.4427964910307593E-5</v>
      </c>
      <c r="BC87" s="43"/>
      <c r="BD87" s="43">
        <v>0.61561900000000003</v>
      </c>
      <c r="BE87" s="43"/>
    </row>
    <row r="88" spans="1:57" ht="14.5" x14ac:dyDescent="0.35">
      <c r="A88" s="28">
        <f t="shared" si="22"/>
        <v>2001</v>
      </c>
      <c r="B88" s="74">
        <f t="shared" si="34"/>
        <v>8.4266419055289921E-2</v>
      </c>
      <c r="C88" s="74">
        <f t="shared" si="34"/>
        <v>0.28373778283473994</v>
      </c>
      <c r="D88" s="74">
        <f t="shared" si="34"/>
        <v>3.8534520507955049E-2</v>
      </c>
      <c r="E88" s="74">
        <f t="shared" si="34"/>
        <v>3.3742912095030247E-2</v>
      </c>
      <c r="F88" s="74">
        <f t="shared" si="34"/>
        <v>0.21682760819954761</v>
      </c>
      <c r="G88" s="29">
        <f t="shared" si="23"/>
        <v>1120.962</v>
      </c>
      <c r="H88" s="74">
        <f t="shared" si="19"/>
        <v>0.65710924269256277</v>
      </c>
      <c r="I88" s="32"/>
      <c r="J88" s="76">
        <f t="shared" si="33"/>
        <v>6.3421691436597372E-2</v>
      </c>
      <c r="K88" s="74">
        <f t="shared" si="33"/>
        <v>0.24774737543078462</v>
      </c>
      <c r="L88" s="74">
        <f t="shared" si="33"/>
        <v>2.1595651325195694E-2</v>
      </c>
      <c r="M88" s="74">
        <f t="shared" si="33"/>
        <v>1.0126039114859674E-2</v>
      </c>
      <c r="N88" s="74">
        <f t="shared" si="33"/>
        <v>0.27946906587083997</v>
      </c>
      <c r="O88" s="29">
        <f t="shared" si="24"/>
        <v>584.93700000000001</v>
      </c>
      <c r="P88" s="74">
        <f t="shared" si="20"/>
        <v>0.34289075730743734</v>
      </c>
      <c r="Q88" s="32"/>
      <c r="R88" s="37">
        <f t="shared" si="25"/>
        <v>1705.8989999999999</v>
      </c>
      <c r="S88" s="74">
        <f t="shared" si="21"/>
        <v>1</v>
      </c>
      <c r="T88" s="47"/>
      <c r="U88" s="37">
        <f t="shared" si="26"/>
        <v>96378.165999999997</v>
      </c>
      <c r="W88" s="37">
        <v>422632</v>
      </c>
      <c r="X88" s="37">
        <v>17274</v>
      </c>
      <c r="Y88" s="37">
        <v>36840</v>
      </c>
      <c r="Z88" s="48">
        <f t="shared" si="30"/>
        <v>36.788997214484681</v>
      </c>
      <c r="AA88" s="49">
        <f t="shared" si="30"/>
        <v>3.5109756097560973</v>
      </c>
      <c r="AB88" s="49">
        <f t="shared" si="30"/>
        <v>8.6886792452830193</v>
      </c>
      <c r="AD88" s="50">
        <v>1.1499999999999999</v>
      </c>
      <c r="AE88" s="51">
        <v>3.49</v>
      </c>
      <c r="AF88" s="51">
        <v>0.72</v>
      </c>
      <c r="AG88" s="45">
        <v>55.8855</v>
      </c>
      <c r="AH88" s="38"/>
      <c r="AI88" s="36"/>
      <c r="AJ88" s="52">
        <v>11488</v>
      </c>
      <c r="AK88" s="37">
        <v>4920</v>
      </c>
      <c r="AL88" s="37">
        <v>4240</v>
      </c>
      <c r="AM88" s="53">
        <f t="shared" si="31"/>
        <v>20648</v>
      </c>
      <c r="AN88" s="53"/>
      <c r="AO88" s="53"/>
      <c r="AP88" s="53"/>
      <c r="AQ88" s="53"/>
      <c r="AR88" s="53"/>
      <c r="AS88" s="75">
        <v>93.536024725514935</v>
      </c>
      <c r="AT88" s="75">
        <v>107.27054150659021</v>
      </c>
      <c r="AU88" s="75">
        <v>75.107246316050734</v>
      </c>
      <c r="AX88" s="43">
        <v>1.120962</v>
      </c>
      <c r="AY88" s="43">
        <f t="shared" si="27"/>
        <v>8.4266419055289922E-5</v>
      </c>
      <c r="AZ88" s="43">
        <f t="shared" si="27"/>
        <v>2.8373778283473995E-4</v>
      </c>
      <c r="BA88" s="43">
        <f t="shared" si="27"/>
        <v>3.853452050795505E-5</v>
      </c>
      <c r="BB88" s="43">
        <f t="shared" si="27"/>
        <v>3.3742912095030251E-5</v>
      </c>
      <c r="BC88" s="43"/>
      <c r="BD88" s="43">
        <v>0.58493700000000004</v>
      </c>
      <c r="BE88" s="43"/>
    </row>
    <row r="89" spans="1:57" ht="14.5" x14ac:dyDescent="0.35">
      <c r="A89" s="28">
        <f t="shared" si="22"/>
        <v>2002</v>
      </c>
      <c r="B89" s="74">
        <f>B43/$R43</f>
        <v>8.5022574658264571E-2</v>
      </c>
      <c r="C89" s="74">
        <f>C43/$R43</f>
        <v>0.27312046242963073</v>
      </c>
      <c r="D89" s="74">
        <f>D43/$R43</f>
        <v>4.5423019337976961E-2</v>
      </c>
      <c r="E89" s="74">
        <f>E43/$R43</f>
        <v>3.6105476909673993E-2</v>
      </c>
      <c r="F89" s="74">
        <f>F43/$R43</f>
        <v>0.20731531902974101</v>
      </c>
      <c r="G89" s="29">
        <f t="shared" si="23"/>
        <v>1111</v>
      </c>
      <c r="H89" s="74">
        <f t="shared" si="19"/>
        <v>0.6469868523652873</v>
      </c>
      <c r="I89" s="32"/>
      <c r="J89" s="76">
        <f t="shared" si="33"/>
        <v>6.3004639553782896E-2</v>
      </c>
      <c r="K89" s="74">
        <f t="shared" si="33"/>
        <v>0</v>
      </c>
      <c r="L89" s="74">
        <f t="shared" si="33"/>
        <v>0</v>
      </c>
      <c r="M89" s="74">
        <f t="shared" si="33"/>
        <v>0</v>
      </c>
      <c r="N89" s="74">
        <f t="shared" si="33"/>
        <v>0.29000850808092982</v>
      </c>
      <c r="O89" s="29">
        <f t="shared" si="24"/>
        <v>606.19100000000003</v>
      </c>
      <c r="P89" s="74">
        <f t="shared" si="20"/>
        <v>0.35301314763471275</v>
      </c>
      <c r="Q89" s="32"/>
      <c r="R89" s="37">
        <f t="shared" si="25"/>
        <v>1717.191</v>
      </c>
      <c r="S89" s="74">
        <f t="shared" si="21"/>
        <v>1</v>
      </c>
      <c r="T89" s="47"/>
      <c r="U89" s="37">
        <f t="shared" si="26"/>
        <v>98026.127999999997</v>
      </c>
      <c r="W89" s="61"/>
      <c r="X89" s="61"/>
      <c r="Y89" s="61"/>
      <c r="Z89" s="38"/>
      <c r="AD89" s="38"/>
      <c r="AH89" s="38"/>
      <c r="AI89" s="36"/>
      <c r="AJ89" s="52">
        <v>12900</v>
      </c>
      <c r="AK89" s="37">
        <v>5000</v>
      </c>
      <c r="AL89" s="37">
        <v>4600</v>
      </c>
      <c r="AM89" s="53">
        <f t="shared" si="31"/>
        <v>22500</v>
      </c>
      <c r="AN89" s="53"/>
      <c r="AO89" s="53"/>
      <c r="AP89" s="53"/>
      <c r="AQ89" s="53"/>
      <c r="AR89" s="53"/>
      <c r="AS89" s="75">
        <v>95.386692789552413</v>
      </c>
      <c r="AT89" s="75">
        <v>107.70781984949616</v>
      </c>
      <c r="AU89" s="75">
        <v>78.854380516620765</v>
      </c>
      <c r="AX89" s="43">
        <v>1.111</v>
      </c>
      <c r="AY89" s="43">
        <f t="shared" si="27"/>
        <v>8.5022574658264577E-5</v>
      </c>
      <c r="AZ89" s="43">
        <f t="shared" si="27"/>
        <v>2.7312046242963073E-4</v>
      </c>
      <c r="BA89" s="43">
        <f t="shared" si="27"/>
        <v>4.5423019337976961E-5</v>
      </c>
      <c r="BB89" s="43">
        <f t="shared" si="27"/>
        <v>3.6105476909673991E-5</v>
      </c>
      <c r="BC89" s="43"/>
      <c r="BD89" s="43">
        <v>0.60619100000000004</v>
      </c>
      <c r="BE89" s="43"/>
    </row>
    <row r="90" spans="1:57" ht="14.5" x14ac:dyDescent="0.35">
      <c r="A90" s="77">
        <f t="shared" si="22"/>
        <v>2003</v>
      </c>
      <c r="B90" s="14"/>
      <c r="C90" s="14"/>
      <c r="D90" s="14"/>
      <c r="E90" s="14"/>
      <c r="F90" s="14"/>
      <c r="G90" s="78"/>
      <c r="H90" s="78"/>
      <c r="I90" s="79"/>
      <c r="J90" s="67"/>
      <c r="K90" s="14"/>
      <c r="L90" s="14"/>
      <c r="M90" s="14"/>
      <c r="N90" s="14"/>
      <c r="O90" s="78"/>
      <c r="P90" s="78"/>
      <c r="Q90" s="78"/>
      <c r="R90" s="80"/>
      <c r="S90" s="14"/>
      <c r="T90" s="69"/>
      <c r="U90" s="37">
        <f t="shared" si="26"/>
        <v>98189.020999999993</v>
      </c>
      <c r="W90" s="61"/>
      <c r="X90" s="61"/>
      <c r="Y90" s="61"/>
      <c r="Z90" s="38"/>
      <c r="AD90" s="38"/>
      <c r="AH90" s="38"/>
      <c r="AI90" s="36"/>
      <c r="AJ90" s="52"/>
      <c r="AX90" s="51"/>
      <c r="AY90" s="51"/>
      <c r="AZ90" s="51"/>
      <c r="BA90" s="51"/>
      <c r="BB90" s="51"/>
      <c r="BC90" s="51"/>
      <c r="BD90" s="51"/>
      <c r="BE90" s="51"/>
    </row>
    <row r="91" spans="1:57" x14ac:dyDescent="0.25">
      <c r="A91" s="2" t="s">
        <v>53</v>
      </c>
      <c r="L91" s="29"/>
      <c r="M91" s="29"/>
      <c r="AX91" s="70"/>
      <c r="AY91" s="70"/>
      <c r="AZ91" s="70"/>
      <c r="BA91" s="70"/>
      <c r="BB91" s="70"/>
      <c r="BC91" s="70"/>
      <c r="BD91" s="70"/>
      <c r="BE91" s="70"/>
    </row>
    <row r="92" spans="1:57" x14ac:dyDescent="0.25">
      <c r="A92" s="2" t="s">
        <v>54</v>
      </c>
      <c r="L92" s="29"/>
      <c r="M92" s="29"/>
      <c r="AX92" s="70"/>
      <c r="AY92" s="70"/>
      <c r="AZ92" s="70"/>
      <c r="BA92" s="70"/>
      <c r="BB92" s="70"/>
      <c r="BC92" s="70"/>
      <c r="BD92" s="70"/>
      <c r="BE92" s="70"/>
    </row>
    <row r="93" spans="1:57" x14ac:dyDescent="0.25">
      <c r="A93" s="2" t="s">
        <v>55</v>
      </c>
      <c r="L93" s="29"/>
      <c r="M93" s="29"/>
      <c r="AX93" s="70"/>
      <c r="AY93" s="70"/>
      <c r="AZ93" s="70"/>
      <c r="BA93" s="70"/>
      <c r="BB93" s="70"/>
      <c r="BC93" s="70"/>
      <c r="BD93" s="70"/>
      <c r="BE93" s="70"/>
    </row>
    <row r="94" spans="1:57" x14ac:dyDescent="0.25">
      <c r="L94" s="29"/>
      <c r="M94" s="29"/>
      <c r="AX94" s="70"/>
      <c r="AY94" s="70"/>
      <c r="AZ94" s="70"/>
      <c r="BA94" s="70"/>
      <c r="BB94" s="70"/>
      <c r="BC94" s="70"/>
      <c r="BD94" s="70"/>
      <c r="BE94" s="70"/>
    </row>
    <row r="95" spans="1:57" x14ac:dyDescent="0.25">
      <c r="L95" s="29"/>
      <c r="M95" s="29"/>
      <c r="AX95" s="70"/>
      <c r="AY95" s="70"/>
      <c r="AZ95" s="70"/>
      <c r="BA95" s="70"/>
      <c r="BB95" s="70"/>
      <c r="BC95" s="70"/>
      <c r="BD95" s="70"/>
      <c r="BE95" s="70"/>
    </row>
    <row r="96" spans="1:57" x14ac:dyDescent="0.25">
      <c r="L96" s="29"/>
      <c r="M96" s="29"/>
      <c r="AX96" s="70"/>
      <c r="AY96" s="70"/>
      <c r="AZ96" s="70"/>
      <c r="BA96" s="70"/>
      <c r="BB96" s="70"/>
      <c r="BC96" s="70"/>
      <c r="BD96" s="70"/>
      <c r="BE96" s="70"/>
    </row>
    <row r="97" spans="12:57" x14ac:dyDescent="0.25">
      <c r="L97" s="29"/>
      <c r="M97" s="29"/>
      <c r="AX97" s="70"/>
      <c r="AY97" s="70"/>
      <c r="AZ97" s="70"/>
      <c r="BA97" s="70"/>
      <c r="BB97" s="70"/>
      <c r="BC97" s="70"/>
      <c r="BD97" s="70"/>
      <c r="BE97" s="70"/>
    </row>
    <row r="98" spans="12:57" x14ac:dyDescent="0.25">
      <c r="L98" s="29"/>
      <c r="M98" s="29"/>
      <c r="AX98" s="70"/>
      <c r="AY98" s="70"/>
      <c r="AZ98" s="70"/>
      <c r="BA98" s="70"/>
      <c r="BB98" s="70"/>
      <c r="BC98" s="70"/>
      <c r="BD98" s="70"/>
      <c r="BE98" s="70"/>
    </row>
    <row r="99" spans="12:57" x14ac:dyDescent="0.25">
      <c r="L99" s="29"/>
      <c r="M99" s="29"/>
    </row>
    <row r="100" spans="12:57" x14ac:dyDescent="0.25">
      <c r="L100" s="29"/>
      <c r="M100" s="29"/>
    </row>
    <row r="101" spans="12:57" x14ac:dyDescent="0.25">
      <c r="L101" s="29"/>
      <c r="M101" s="29"/>
    </row>
    <row r="102" spans="12:57" x14ac:dyDescent="0.25">
      <c r="L102" s="29"/>
      <c r="M102" s="29"/>
    </row>
    <row r="103" spans="12:57" x14ac:dyDescent="0.25">
      <c r="L103" s="29"/>
      <c r="M103" s="29"/>
    </row>
    <row r="104" spans="12:57" x14ac:dyDescent="0.25">
      <c r="L104" s="29"/>
      <c r="M104" s="29"/>
    </row>
    <row r="105" spans="12:57" x14ac:dyDescent="0.25">
      <c r="L105" s="29"/>
      <c r="M105" s="29"/>
    </row>
    <row r="106" spans="12:57" x14ac:dyDescent="0.25">
      <c r="L106" s="29"/>
      <c r="M106" s="29"/>
    </row>
    <row r="107" spans="12:57" x14ac:dyDescent="0.25">
      <c r="L107" s="29"/>
      <c r="M107" s="29"/>
    </row>
    <row r="108" spans="12:57" x14ac:dyDescent="0.25">
      <c r="L108" s="29"/>
      <c r="M108" s="29"/>
    </row>
    <row r="109" spans="12:57" x14ac:dyDescent="0.25">
      <c r="L109" s="29"/>
      <c r="M109" s="29"/>
    </row>
    <row r="110" spans="12:57" x14ac:dyDescent="0.25">
      <c r="L110" s="29"/>
      <c r="M110" s="29"/>
    </row>
    <row r="111" spans="12:57" x14ac:dyDescent="0.25">
      <c r="L111" s="29"/>
      <c r="M111" s="29"/>
    </row>
    <row r="112" spans="12:57" x14ac:dyDescent="0.25">
      <c r="L112" s="29"/>
      <c r="M112" s="29"/>
    </row>
    <row r="113" spans="12:13" x14ac:dyDescent="0.25">
      <c r="L113" s="29"/>
      <c r="M113" s="29"/>
    </row>
    <row r="114" spans="12:13" x14ac:dyDescent="0.25">
      <c r="L114" s="29"/>
      <c r="M114" s="29"/>
    </row>
    <row r="115" spans="12:13" x14ac:dyDescent="0.25">
      <c r="L115" s="29"/>
      <c r="M115" s="29"/>
    </row>
  </sheetData>
  <mergeCells count="11">
    <mergeCell ref="Q2:Q3"/>
    <mergeCell ref="G2:G3"/>
    <mergeCell ref="H2:H3"/>
    <mergeCell ref="I2:I3"/>
    <mergeCell ref="O2:O3"/>
    <mergeCell ref="P2:P3"/>
    <mergeCell ref="R2:R3"/>
    <mergeCell ref="U2:U3"/>
    <mergeCell ref="AW2:AW3"/>
    <mergeCell ref="AX2:AX3"/>
    <mergeCell ref="BD2:BD3"/>
  </mergeCells>
  <pageMargins left="0.45" right="0.17" top="0.16" bottom="0.19" header="0.18" footer="0.15"/>
  <pageSetup orientation="landscape" r:id="rId1"/>
  <headerFooter alignWithMargins="0"/>
  <rowBreaks count="1" manualBreakCount="1">
    <brk id="1" max="16383" man="1"/>
  </rowBreaks>
  <colBreaks count="1" manualBreakCount="1">
    <brk id="2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 Cons by Use</vt:lpstr>
      <vt:lpstr>'Ag Cons by Use'!Print_Area</vt:lpstr>
      <vt:lpstr>'Ag Cons by Use'!Print_Titles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Rabideau, Isabelle</dc:creator>
  <cp:lastModifiedBy>Rabideau, Isabelle</cp:lastModifiedBy>
  <dcterms:created xsi:type="dcterms:W3CDTF">2020-11-17T00:34:27Z</dcterms:created>
  <dcterms:modified xsi:type="dcterms:W3CDTF">2021-03-11T22:00:28Z</dcterms:modified>
</cp:coreProperties>
</file>