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nds/Desktop/"/>
    </mc:Choice>
  </mc:AlternateContent>
  <xr:revisionPtr revIDLastSave="0" documentId="13_ncr:1_{09E8ED3B-9BD7-BE48-BDE1-08A68A9CADC5}" xr6:coauthVersionLast="46" xr6:coauthVersionMax="46" xr10:uidLastSave="{00000000-0000-0000-0000-000000000000}"/>
  <bookViews>
    <workbookView xWindow="380" yWindow="500" windowWidth="28400" windowHeight="16940" xr2:uid="{383CA380-0044-0646-A8BD-A94CF9756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1" l="1"/>
  <c r="I12" i="1"/>
  <c r="I9" i="1"/>
  <c r="I10" i="1"/>
  <c r="I11" i="1"/>
  <c r="I15" i="1"/>
  <c r="O11" i="1"/>
  <c r="O10" i="1"/>
  <c r="O9" i="1"/>
  <c r="N6" i="1"/>
  <c r="Q6" i="1" s="1"/>
  <c r="K6" i="1"/>
  <c r="P6" i="1" s="1"/>
  <c r="N4" i="1"/>
  <c r="Q4" i="1" s="1"/>
  <c r="K4" i="1"/>
  <c r="P4" i="1" s="1"/>
  <c r="N3" i="1"/>
  <c r="Q3" i="1" s="1"/>
  <c r="K3" i="1"/>
  <c r="P3" i="1" s="1"/>
  <c r="N5" i="1"/>
  <c r="Q5" i="1" s="1"/>
  <c r="K5" i="1"/>
  <c r="P5" i="1" s="1"/>
  <c r="K7" i="1"/>
  <c r="P7" i="1" s="1"/>
  <c r="N13" i="1"/>
  <c r="Q13" i="1" s="1"/>
  <c r="K13" i="1"/>
  <c r="P13" i="1" s="1"/>
  <c r="K8" i="1"/>
  <c r="P8" i="1" s="1"/>
  <c r="K14" i="1"/>
  <c r="P14" i="1" s="1"/>
  <c r="I6" i="1" l="1"/>
  <c r="I14" i="1"/>
  <c r="I5" i="1"/>
  <c r="I13" i="1"/>
  <c r="I8" i="1"/>
  <c r="I4" i="1"/>
  <c r="I7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8" authorId="0" shapeId="0" xr:uid="{33D5C939-ECC4-934D-B7CB-566832B3BC7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Conversion price 31.50 USD + 15%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15" authorId="0" shapeId="0" xr:uid="{6E9376D5-B658-3840-8617-5BA48F896FD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USD denominated EM bonds</t>
        </r>
      </text>
    </comment>
    <comment ref="O15" authorId="0" shapeId="0" xr:uid="{ADF7A02D-3354-764F-97B5-4687F67B1FD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Total Return since Inception
</t>
        </r>
        <r>
          <rPr>
            <sz val="10"/>
            <color rgb="FF000000"/>
            <rFont val="Tahoma"/>
            <family val="2"/>
          </rPr>
          <t xml:space="preserve">0.39% expense ratio
</t>
        </r>
      </text>
    </comment>
  </commentList>
</comments>
</file>

<file path=xl/sharedStrings.xml><?xml version="1.0" encoding="utf-8"?>
<sst xmlns="http://schemas.openxmlformats.org/spreadsheetml/2006/main" count="173" uniqueCount="75">
  <si>
    <t>Name</t>
  </si>
  <si>
    <t>CUSIP</t>
  </si>
  <si>
    <t>Type</t>
  </si>
  <si>
    <t>Rating</t>
  </si>
  <si>
    <t>Price</t>
  </si>
  <si>
    <t>Coupon</t>
  </si>
  <si>
    <t>YTM</t>
  </si>
  <si>
    <t>YTC</t>
  </si>
  <si>
    <t>B-</t>
  </si>
  <si>
    <t>Project Name</t>
  </si>
  <si>
    <t>United States Steel Corporation Project</t>
  </si>
  <si>
    <t>Callable</t>
  </si>
  <si>
    <t>Yes</t>
  </si>
  <si>
    <t>Call Date</t>
  </si>
  <si>
    <t xml:space="preserve">Fed </t>
  </si>
  <si>
    <t>State</t>
  </si>
  <si>
    <t>AMT</t>
  </si>
  <si>
    <t>No</t>
  </si>
  <si>
    <t>Yields</t>
  </si>
  <si>
    <t>Maturity</t>
  </si>
  <si>
    <t>ALLEGHENY CNTY PA INDL DEV AUTH ENVIRONMENTAL IMPT REV</t>
  </si>
  <si>
    <t>01730PAA7</t>
  </si>
  <si>
    <t>https://finra-markets.morningstar.com/BondCenter/BondDetail.jsp?ticker=M11402725555804&amp;symbol=</t>
  </si>
  <si>
    <t>FORT BEND CNTY TEX INDL DEV CORP INDL DEV REV</t>
  </si>
  <si>
    <t>NRG Energy Project</t>
  </si>
  <si>
    <t>-</t>
  </si>
  <si>
    <t>346786AG1</t>
  </si>
  <si>
    <t>09257WAC4</t>
  </si>
  <si>
    <t>BLACKSTONE MTG TR INC</t>
  </si>
  <si>
    <t>Senior Unsecured Bond</t>
  </si>
  <si>
    <t>https://www.sec.gov/Archives/edgar/data/1061630/000119312518094284/d490365d424b5.htm</t>
  </si>
  <si>
    <t>India 10-Y Treasury</t>
  </si>
  <si>
    <t>China 10-Y Treasury</t>
  </si>
  <si>
    <t>iShares J.P. Morgan USD Emerging Markets Bond ETF</t>
  </si>
  <si>
    <t>Notes</t>
  </si>
  <si>
    <t xml:space="preserve"> </t>
  </si>
  <si>
    <t>Par</t>
  </si>
  <si>
    <t>%</t>
  </si>
  <si>
    <t>Yr. to Mature</t>
  </si>
  <si>
    <t>Yr. to Call</t>
  </si>
  <si>
    <t>Expirations</t>
  </si>
  <si>
    <t>https://finra-markets.morningstar.com/BondCenter/BondDetail.jsp?ticker=M16636737048047&amp;symbol=</t>
  </si>
  <si>
    <t>Pay Freq.</t>
  </si>
  <si>
    <t>Security</t>
  </si>
  <si>
    <t>Details</t>
  </si>
  <si>
    <t>Tax</t>
  </si>
  <si>
    <t>https://www.ishares.com/us/products/239572/ishares-jp-morgan-usd-emerging-markets-bond-etf</t>
  </si>
  <si>
    <t>US 10-Y Treasury</t>
  </si>
  <si>
    <t>https://finra-markets.morningstar.com/BondCenter/BondDetail.jsp?ticker=C962322&amp;symbol=</t>
  </si>
  <si>
    <t>92343VDY7</t>
  </si>
  <si>
    <t>VERIZON COMMUNICATIONS INC</t>
  </si>
  <si>
    <t>US Corporate Debentures</t>
  </si>
  <si>
    <t>Senior Unsecured Note</t>
  </si>
  <si>
    <t>BBB+</t>
  </si>
  <si>
    <t>SOUTHWEST AIRLS CO</t>
  </si>
  <si>
    <t>844741BE7</t>
  </si>
  <si>
    <t>BBB</t>
  </si>
  <si>
    <t>MGM RESORTS INTL</t>
  </si>
  <si>
    <t>552953CH2</t>
  </si>
  <si>
    <t>B+</t>
  </si>
  <si>
    <t>IRON MTN INC NEW</t>
  </si>
  <si>
    <t>46284VAG6</t>
  </si>
  <si>
    <t>BB-</t>
  </si>
  <si>
    <t>NEXTERA ENERGY OPER PARTNERS LP</t>
  </si>
  <si>
    <t>65342QAB8</t>
  </si>
  <si>
    <t>BB</t>
  </si>
  <si>
    <t>Soveirng Debt</t>
  </si>
  <si>
    <t>Industrial Development Rev Bond</t>
  </si>
  <si>
    <t>Bond Fund</t>
  </si>
  <si>
    <t>US Corporate Convertible</t>
  </si>
  <si>
    <t>?</t>
  </si>
  <si>
    <t>EMB</t>
  </si>
  <si>
    <t>PV</t>
  </si>
  <si>
    <t>Soveirng Debt Inflation Protected</t>
  </si>
  <si>
    <t>US 10-Y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</si>
</sst>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3" borderId="5" xfId="0" applyFont="1" applyFill="1" applyBorder="1" applyAlignment="1">
      <alignment horizontal="center" vertical="center" wrapText="1"/>
    </xf>
    <xf numFmtId="10" fontId="4" fillId="3" borderId="5" xfId="3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10" fontId="6" fillId="2" borderId="0" xfId="3" applyNumberFormat="1" applyFont="1" applyFill="1" applyBorder="1" applyAlignment="1">
      <alignment horizontal="center" vertical="center" wrapText="1"/>
    </xf>
    <xf numFmtId="44" fontId="6" fillId="2" borderId="0" xfId="2" applyFont="1" applyFill="1" applyBorder="1" applyAlignment="1">
      <alignment horizontal="center" vertical="center" wrapText="1"/>
    </xf>
    <xf numFmtId="43" fontId="6" fillId="2" borderId="0" xfId="1" applyFont="1" applyFill="1" applyBorder="1" applyAlignment="1">
      <alignment horizontal="center" vertical="center" wrapText="1"/>
    </xf>
    <xf numFmtId="14" fontId="6" fillId="2" borderId="0" xfId="3" applyNumberFormat="1" applyFont="1" applyFill="1" applyBorder="1" applyAlignment="1">
      <alignment horizontal="center" vertical="center" wrapText="1"/>
    </xf>
    <xf numFmtId="10" fontId="6" fillId="2" borderId="3" xfId="3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0" fontId="5" fillId="0" borderId="0" xfId="3" applyNumberFormat="1" applyFont="1" applyBorder="1" applyAlignment="1">
      <alignment horizontal="center" vertical="center"/>
    </xf>
    <xf numFmtId="44" fontId="5" fillId="0" borderId="0" xfId="2" applyFont="1" applyBorder="1" applyAlignment="1">
      <alignment horizontal="center" vertical="center"/>
    </xf>
    <xf numFmtId="43" fontId="5" fillId="0" borderId="0" xfId="1" applyFont="1" applyBorder="1" applyAlignment="1">
      <alignment horizontal="center" vertical="center"/>
    </xf>
    <xf numFmtId="14" fontId="5" fillId="0" borderId="0" xfId="3" applyNumberFormat="1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10" fontId="7" fillId="0" borderId="0" xfId="3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5" fillId="0" borderId="0" xfId="3" applyNumberFormat="1" applyFont="1" applyAlignment="1">
      <alignment horizontal="center" vertical="center"/>
    </xf>
    <xf numFmtId="44" fontId="5" fillId="0" borderId="0" xfId="2" applyFont="1" applyAlignment="1">
      <alignment horizontal="center" vertical="center"/>
    </xf>
    <xf numFmtId="43" fontId="5" fillId="0" borderId="0" xfId="1" applyFont="1" applyAlignment="1">
      <alignment horizontal="center" vertical="center"/>
    </xf>
    <xf numFmtId="14" fontId="5" fillId="0" borderId="0" xfId="3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7" fillId="0" borderId="0" xfId="3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0" fontId="5" fillId="0" borderId="3" xfId="0" applyNumberFormat="1" applyFont="1" applyBorder="1" applyAlignment="1">
      <alignment horizontal="center" vertical="center"/>
    </xf>
    <xf numFmtId="10" fontId="7" fillId="0" borderId="3" xfId="3" applyNumberFormat="1" applyFont="1" applyBorder="1" applyAlignment="1">
      <alignment horizontal="center" vertical="center"/>
    </xf>
    <xf numFmtId="43" fontId="5" fillId="0" borderId="0" xfId="1" applyFont="1" applyBorder="1" applyAlignment="1">
      <alignment horizontal="center" vertical="center" wrapText="1"/>
    </xf>
    <xf numFmtId="10" fontId="5" fillId="0" borderId="0" xfId="0" applyNumberFormat="1" applyFont="1" applyBorder="1" applyAlignment="1">
      <alignment horizontal="center" vertical="center"/>
    </xf>
    <xf numFmtId="164" fontId="5" fillId="0" borderId="0" xfId="3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10" fontId="4" fillId="3" borderId="5" xfId="3" applyNumberFormat="1" applyFont="1" applyFill="1" applyBorder="1" applyAlignment="1">
      <alignment horizontal="center" vertical="center"/>
    </xf>
    <xf numFmtId="8" fontId="5" fillId="0" borderId="0" xfId="1" applyNumberFormat="1" applyFont="1" applyBorder="1" applyAlignment="1">
      <alignment horizontal="center" vertical="center"/>
    </xf>
    <xf numFmtId="8" fontId="5" fillId="0" borderId="0" xfId="1" applyNumberFormat="1" applyFont="1" applyBorder="1" applyAlignment="1">
      <alignment horizontal="center" vertical="center" wrapText="1"/>
    </xf>
    <xf numFmtId="164" fontId="6" fillId="2" borderId="1" xfId="3" applyNumberFormat="1" applyFont="1" applyFill="1" applyBorder="1" applyAlignment="1">
      <alignment horizontal="center" vertical="center" wrapText="1"/>
    </xf>
    <xf numFmtId="164" fontId="5" fillId="0" borderId="1" xfId="3" applyNumberFormat="1" applyFont="1" applyBorder="1" applyAlignment="1">
      <alignment horizontal="center" vertical="center"/>
    </xf>
    <xf numFmtId="164" fontId="5" fillId="0" borderId="0" xfId="3" applyNumberFormat="1" applyFont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_);[Red]\(&quot;$&quot;#,##0.00\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left style="medium">
          <color indexed="64"/>
        </left>
        <top style="thin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17B80-B17C-6B40-8C6C-C74516EEB2C4}" name="Table1" displayName="Table1" ref="A2:V15" totalsRowShown="0" headerRowDxfId="4" dataDxfId="5" tableBorderDxfId="24">
  <autoFilter ref="A2:V15" xr:uid="{59C33E0A-63CD-854D-AF13-75FB3BDC5562}"/>
  <sortState xmlns:xlrd2="http://schemas.microsoft.com/office/spreadsheetml/2017/richdata2" ref="A3:V15">
    <sortCondition descending="1" ref="C2:C15"/>
  </sortState>
  <tableColumns count="22">
    <tableColumn id="1" xr3:uid="{017E620E-3F87-2240-8940-1E9E2321D585}" name="Name" dataDxfId="23"/>
    <tableColumn id="2" xr3:uid="{6D638473-94C1-6B40-AE98-A15A20F97D97}" name="CUSIP" dataDxfId="22"/>
    <tableColumn id="3" xr3:uid="{00A63332-B472-D941-A1FA-339A9EA64DE2}" name="Type" dataDxfId="21"/>
    <tableColumn id="4" xr3:uid="{AD127BA3-F9CF-E044-B92C-E11C963314E5}" name="Project Name" dataDxfId="20"/>
    <tableColumn id="5" xr3:uid="{8A5AD13E-0714-1D4F-879D-EEFD286A5DA0}" name="Coupon" dataDxfId="19" dataCellStyle="Percent"/>
    <tableColumn id="6" xr3:uid="{7E0E6608-D12A-694C-BDCA-F7687F393CBA}" name="Par" dataDxfId="18" dataCellStyle="Currency"/>
    <tableColumn id="7" xr3:uid="{6C9555E9-305F-D745-985B-3B9743614343}" name="Price" dataDxfId="17" dataCellStyle="Currency"/>
    <tableColumn id="8" xr3:uid="{B405F90C-0E29-CB4A-9EBE-56C2816F9032}" name="Pay Freq." dataDxfId="16" dataCellStyle="Comma"/>
    <tableColumn id="23" xr3:uid="{F6FA19DD-397F-434A-87A2-5B77B9AAC242}" name="PV" dataDxfId="2" dataCellStyle="Comma">
      <calculatedColumnFormula>IFERROR(-PV(0.12/Table1[[#This Row],[Pay Freq.]],Table1[[#This Row],[Yr. to Mature]]*Table1[[#This Row],[Pay Freq.]],Table1[[#This Row],[Coupon]]/Table1[[#This Row],[Pay Freq.]]*Table1[[#This Row],[Par]],Table1[[#This Row],[Par]]), "n/a")</calculatedColumnFormula>
    </tableColumn>
    <tableColumn id="9" xr3:uid="{E644A537-CF81-DD43-9F36-230FC93F4EDF}" name="Maturity" dataDxfId="15"/>
    <tableColumn id="10" xr3:uid="{1A6713EE-01EA-844F-A944-58613DC85EBC}" name="Yr. to Mature" dataDxfId="14"/>
    <tableColumn id="11" xr3:uid="{98D726D3-9E43-4849-A75F-B8A2EB18DE59}" name="Callable" dataDxfId="13"/>
    <tableColumn id="12" xr3:uid="{4FB2C7F7-FDF4-E841-B0BD-721CE4AD2D18}" name="Call Date" dataDxfId="12"/>
    <tableColumn id="13" xr3:uid="{CB92A54C-6098-DE40-A8DD-9A44E692BC1E}" name="Yr. to Call" dataDxfId="11"/>
    <tableColumn id="14" xr3:uid="{97A5F870-28A5-564B-9224-5CBC2399B635}" name="%" dataDxfId="0" dataCellStyle="Percent"/>
    <tableColumn id="15" xr3:uid="{6BC8E992-6917-FA40-BF64-DC8C3C5B09B3}" name="YTM" dataDxfId="1"/>
    <tableColumn id="16" xr3:uid="{24B0083C-B8F1-B840-8C88-DE55EC1D6E4F}" name="YTC" dataDxfId="10"/>
    <tableColumn id="17" xr3:uid="{C546C3D4-D515-8342-87FB-706A03AA6132}" name="Rating" dataDxfId="9"/>
    <tableColumn id="18" xr3:uid="{536BDC5F-A647-3B4C-85EA-C4BEF5F4396E}" name="Fed " dataDxfId="8"/>
    <tableColumn id="19" xr3:uid="{2C8B643F-3238-DA4B-80F7-930D39FA3829}" name="State" dataDxfId="7"/>
    <tableColumn id="20" xr3:uid="{48C6048A-1DD8-B94B-97C4-E584F95D457C}" name="AMT" dataDxfId="3"/>
    <tableColumn id="21" xr3:uid="{2ED5DFE5-A4AD-8445-9AAE-C25649F989F6}" name="Notes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5A7B-7899-3344-8CAA-F26A2896322C}">
  <dimension ref="A1:V22"/>
  <sheetViews>
    <sheetView tabSelected="1" workbookViewId="0">
      <selection activeCell="T7" sqref="T7"/>
    </sheetView>
  </sheetViews>
  <sheetFormatPr baseColWidth="10" defaultRowHeight="15" x14ac:dyDescent="0.2"/>
  <cols>
    <col min="1" max="1" width="35.33203125" style="25" customWidth="1"/>
    <col min="2" max="2" width="13.6640625" style="25" customWidth="1"/>
    <col min="3" max="3" width="21.83203125" style="25" customWidth="1"/>
    <col min="4" max="4" width="21.6640625" style="25" customWidth="1"/>
    <col min="5" max="5" width="8.83203125" style="26" customWidth="1"/>
    <col min="6" max="6" width="8.83203125" style="27" hidden="1" customWidth="1"/>
    <col min="7" max="7" width="8.83203125" style="27" customWidth="1"/>
    <col min="8" max="8" width="8.83203125" style="28" hidden="1" customWidth="1"/>
    <col min="9" max="9" width="8.83203125" style="28" customWidth="1"/>
    <col min="10" max="10" width="8.83203125" style="29" customWidth="1"/>
    <col min="11" max="11" width="7.1640625" style="30" hidden="1" customWidth="1"/>
    <col min="12" max="12" width="7.6640625" style="30" hidden="1" customWidth="1"/>
    <col min="13" max="13" width="9" style="30" customWidth="1"/>
    <col min="14" max="14" width="6.6640625" style="28" hidden="1" customWidth="1"/>
    <col min="15" max="15" width="8.1640625" style="47" bestFit="1" customWidth="1"/>
    <col min="16" max="17" width="8.33203125" style="31" customWidth="1"/>
    <col min="18" max="18" width="11" style="30" bestFit="1" customWidth="1"/>
    <col min="19" max="19" width="9" style="30" bestFit="1" customWidth="1"/>
    <col min="20" max="20" width="10.1640625" style="30" bestFit="1" customWidth="1"/>
    <col min="21" max="21" width="9.83203125" style="30" bestFit="1" customWidth="1"/>
    <col min="22" max="22" width="86.83203125" style="30" customWidth="1"/>
    <col min="23" max="16384" width="10.83203125" style="30"/>
  </cols>
  <sheetData>
    <row r="1" spans="1:22" s="8" customFormat="1" x14ac:dyDescent="0.2">
      <c r="A1" s="1" t="s">
        <v>43</v>
      </c>
      <c r="B1" s="1"/>
      <c r="C1" s="1"/>
      <c r="D1" s="1"/>
      <c r="E1" s="2" t="s">
        <v>44</v>
      </c>
      <c r="F1" s="2"/>
      <c r="G1" s="2"/>
      <c r="H1" s="2"/>
      <c r="I1" s="42"/>
      <c r="J1" s="3" t="s">
        <v>40</v>
      </c>
      <c r="K1" s="3"/>
      <c r="L1" s="3"/>
      <c r="M1" s="3"/>
      <c r="N1" s="3"/>
      <c r="O1" s="4" t="s">
        <v>18</v>
      </c>
      <c r="P1" s="5"/>
      <c r="Q1" s="6"/>
      <c r="R1" s="3" t="s">
        <v>45</v>
      </c>
      <c r="S1" s="3"/>
      <c r="T1" s="3"/>
      <c r="U1" s="3"/>
      <c r="V1" s="7" t="s">
        <v>34</v>
      </c>
    </row>
    <row r="2" spans="1:22" s="15" customFormat="1" ht="50" customHeight="1" x14ac:dyDescent="0.2">
      <c r="A2" s="9" t="s">
        <v>0</v>
      </c>
      <c r="B2" s="9" t="s">
        <v>1</v>
      </c>
      <c r="C2" s="9" t="s">
        <v>2</v>
      </c>
      <c r="D2" s="9" t="s">
        <v>9</v>
      </c>
      <c r="E2" s="10" t="s">
        <v>5</v>
      </c>
      <c r="F2" s="11" t="s">
        <v>36</v>
      </c>
      <c r="G2" s="11" t="s">
        <v>4</v>
      </c>
      <c r="H2" s="12" t="s">
        <v>42</v>
      </c>
      <c r="I2" s="12" t="s">
        <v>72</v>
      </c>
      <c r="J2" s="13" t="s">
        <v>19</v>
      </c>
      <c r="K2" s="9" t="s">
        <v>38</v>
      </c>
      <c r="L2" s="9" t="s">
        <v>11</v>
      </c>
      <c r="M2" s="9" t="s">
        <v>13</v>
      </c>
      <c r="N2" s="12" t="s">
        <v>39</v>
      </c>
      <c r="O2" s="45" t="s">
        <v>37</v>
      </c>
      <c r="P2" s="10" t="s">
        <v>6</v>
      </c>
      <c r="Q2" s="14" t="s">
        <v>7</v>
      </c>
      <c r="R2" s="9" t="s">
        <v>3</v>
      </c>
      <c r="S2" s="9" t="s">
        <v>14</v>
      </c>
      <c r="T2" s="9" t="s">
        <v>15</v>
      </c>
      <c r="U2" s="40" t="s">
        <v>16</v>
      </c>
      <c r="V2" s="9" t="s">
        <v>34</v>
      </c>
    </row>
    <row r="3" spans="1:22" s="16" customFormat="1" ht="37" customHeight="1" x14ac:dyDescent="0.2">
      <c r="A3" s="17" t="s">
        <v>57</v>
      </c>
      <c r="B3" s="32" t="s">
        <v>58</v>
      </c>
      <c r="C3" s="17" t="s">
        <v>51</v>
      </c>
      <c r="D3" s="17" t="s">
        <v>52</v>
      </c>
      <c r="E3" s="18">
        <v>4.7500000000000001E-2</v>
      </c>
      <c r="F3" s="19">
        <v>100</v>
      </c>
      <c r="G3" s="19">
        <v>103.5</v>
      </c>
      <c r="H3" s="20">
        <v>2</v>
      </c>
      <c r="I3" s="43">
        <f ca="1">IFERROR(-PV(0.12/Table1[[#This Row],[Pay Freq.]],Table1[[#This Row],[Yr. to Mature]]*Table1[[#This Row],[Pay Freq.]],Table1[[#This Row],[Coupon]]/Table1[[#This Row],[Pay Freq.]]*Table1[[#This Row],[Par]],Table1[[#This Row],[Par]]), "n/a")</f>
        <v>66.305683264605236</v>
      </c>
      <c r="J3" s="21">
        <v>47041</v>
      </c>
      <c r="K3" s="32">
        <f ca="1">DATEDIF(TODAY(),J3,"Y")</f>
        <v>7</v>
      </c>
      <c r="L3" s="16" t="s">
        <v>12</v>
      </c>
      <c r="M3" s="22">
        <v>46949</v>
      </c>
      <c r="N3" s="20">
        <f ca="1">DATEDIF(TODAY(),M3,"y")</f>
        <v>7</v>
      </c>
      <c r="O3" s="46">
        <v>4.1880000000000001E-2</v>
      </c>
      <c r="P3" s="23">
        <f ca="1">RATE(K3*H3,F3*E3/H3,-G3,F3,0)*H3</f>
        <v>4.1683551524364509E-2</v>
      </c>
      <c r="Q3" s="34">
        <f ca="1">RATE(N3*H3, E3/H3*F3,-G3,F3*(1+0))*H3</f>
        <v>4.1683551524364509E-2</v>
      </c>
      <c r="R3" s="16" t="s">
        <v>59</v>
      </c>
      <c r="U3" s="41"/>
    </row>
    <row r="4" spans="1:22" s="16" customFormat="1" ht="37" customHeight="1" x14ac:dyDescent="0.2">
      <c r="A4" s="17" t="s">
        <v>60</v>
      </c>
      <c r="B4" s="17" t="s">
        <v>61</v>
      </c>
      <c r="C4" s="17" t="s">
        <v>51</v>
      </c>
      <c r="D4" s="17" t="s">
        <v>52</v>
      </c>
      <c r="E4" s="18">
        <v>0.05</v>
      </c>
      <c r="F4" s="19">
        <v>100</v>
      </c>
      <c r="G4" s="19">
        <v>102.09</v>
      </c>
      <c r="H4" s="20">
        <v>2</v>
      </c>
      <c r="I4" s="43">
        <f ca="1">IFERROR(-PV(0.12/Table1[[#This Row],[Pay Freq.]],Table1[[#This Row],[Yr. to Mature]]*Table1[[#This Row],[Pay Freq.]],Table1[[#This Row],[Coupon]]/Table1[[#This Row],[Pay Freq.]]*Table1[[#This Row],[Par]],Table1[[#This Row],[Par]]), "n/a")</f>
        <v>67.467556255480929</v>
      </c>
      <c r="J4" s="21">
        <v>46949</v>
      </c>
      <c r="K4" s="32">
        <f ca="1">DATEDIF(TODAY(),J4,"Y")</f>
        <v>7</v>
      </c>
      <c r="L4" s="16" t="s">
        <v>12</v>
      </c>
      <c r="M4" s="22">
        <v>45122</v>
      </c>
      <c r="N4" s="20">
        <f ca="1">DATEDIF(TODAY(),M4,"y")</f>
        <v>2</v>
      </c>
      <c r="O4" s="46">
        <v>4.4499999999999998E-2</v>
      </c>
      <c r="P4" s="23">
        <f ca="1">RATE(K4*H4,F4*E4/H4,-G4,F4,0)*H4</f>
        <v>4.6468161597028691E-2</v>
      </c>
      <c r="Q4" s="34">
        <f ca="1">RATE(N4*H4, E4/H4*F4,-G4,F4*(1+0))*H4</f>
        <v>3.9035175499670727E-2</v>
      </c>
      <c r="R4" s="16" t="s">
        <v>62</v>
      </c>
      <c r="U4" s="41"/>
    </row>
    <row r="5" spans="1:22" s="16" customFormat="1" ht="37" customHeight="1" x14ac:dyDescent="0.2">
      <c r="A5" s="17" t="s">
        <v>54</v>
      </c>
      <c r="B5" s="32" t="s">
        <v>55</v>
      </c>
      <c r="C5" s="17" t="s">
        <v>51</v>
      </c>
      <c r="D5" s="17" t="s">
        <v>52</v>
      </c>
      <c r="E5" s="18">
        <v>3.4500000000000003E-2</v>
      </c>
      <c r="F5" s="19">
        <v>100</v>
      </c>
      <c r="G5" s="19">
        <v>107.55</v>
      </c>
      <c r="H5" s="20">
        <v>2</v>
      </c>
      <c r="I5" s="43">
        <f ca="1">IFERROR(-PV(0.12/Table1[[#This Row],[Pay Freq.]],Table1[[#This Row],[Yr. to Mature]]*Table1[[#This Row],[Pay Freq.]],Table1[[#This Row],[Coupon]]/Table1[[#This Row],[Pay Freq.]]*Table1[[#This Row],[Par]],Table1[[#This Row],[Par]]), "n/a")</f>
        <v>64.159067154861276</v>
      </c>
      <c r="J5" s="21">
        <v>46707</v>
      </c>
      <c r="K5" s="32">
        <f ca="1">DATEDIF(TODAY(),J5,"Y")</f>
        <v>6</v>
      </c>
      <c r="L5" s="16" t="s">
        <v>12</v>
      </c>
      <c r="M5" s="22">
        <v>46615</v>
      </c>
      <c r="N5" s="20">
        <f ca="1">DATEDIF(TODAY(),M5,"y")</f>
        <v>6</v>
      </c>
      <c r="O5" s="46">
        <v>2.1749999999999999E-2</v>
      </c>
      <c r="P5" s="23">
        <f ca="1">RATE(K5*H5,F5*E5/H5,-G5,F5,0)*H5</f>
        <v>2.1039725844692488E-2</v>
      </c>
      <c r="Q5" s="34">
        <f ca="1">RATE(N5*H5, E5/H5*F5,-G5,F5*(1+0))*H5</f>
        <v>2.1039725844692488E-2</v>
      </c>
      <c r="R5" s="16" t="s">
        <v>56</v>
      </c>
      <c r="U5" s="41"/>
    </row>
    <row r="6" spans="1:22" s="16" customFormat="1" ht="37" customHeight="1" x14ac:dyDescent="0.2">
      <c r="A6" s="17" t="s">
        <v>63</v>
      </c>
      <c r="B6" s="32" t="s">
        <v>64</v>
      </c>
      <c r="C6" s="17" t="s">
        <v>51</v>
      </c>
      <c r="D6" s="17" t="s">
        <v>52</v>
      </c>
      <c r="E6" s="18">
        <v>4.4999999999999998E-2</v>
      </c>
      <c r="F6" s="19">
        <v>100</v>
      </c>
      <c r="G6" s="19">
        <v>108.15</v>
      </c>
      <c r="H6" s="20">
        <v>2</v>
      </c>
      <c r="I6" s="43">
        <f ca="1">IFERROR(-PV(0.12/Table1[[#This Row],[Pay Freq.]],Table1[[#This Row],[Yr. to Mature]]*Table1[[#This Row],[Pay Freq.]],Table1[[#This Row],[Coupon]]/Table1[[#This Row],[Pay Freq.]]*Table1[[#This Row],[Par]],Table1[[#This Row],[Par]]), "n/a")</f>
        <v>68.560585223562526</v>
      </c>
      <c r="J6" s="21">
        <v>46645</v>
      </c>
      <c r="K6" s="32">
        <f ca="1">DATEDIF(TODAY(),J6,"Y")</f>
        <v>6</v>
      </c>
      <c r="L6" s="16" t="s">
        <v>12</v>
      </c>
      <c r="M6" s="22">
        <v>46553</v>
      </c>
      <c r="N6" s="20">
        <f ca="1">DATEDIF(TODAY(),M6,"y")</f>
        <v>6</v>
      </c>
      <c r="O6" s="46">
        <v>3.049E-2</v>
      </c>
      <c r="P6" s="23">
        <f ca="1">RATE(K6*H6,F6*E6/H6,-G6,F6,0)*H6</f>
        <v>3.0053663319277484E-2</v>
      </c>
      <c r="Q6" s="34">
        <f ca="1">RATE(N6*H6, E6/H6*F6,-G6,F6*(1+0))*H6</f>
        <v>3.0053663319277484E-2</v>
      </c>
      <c r="R6" s="16" t="s">
        <v>65</v>
      </c>
      <c r="U6" s="41"/>
    </row>
    <row r="7" spans="1:22" s="16" customFormat="1" ht="37" customHeight="1" x14ac:dyDescent="0.2">
      <c r="A7" s="17" t="s">
        <v>50</v>
      </c>
      <c r="B7" s="17" t="s">
        <v>49</v>
      </c>
      <c r="C7" s="17" t="s">
        <v>51</v>
      </c>
      <c r="D7" s="17" t="s">
        <v>52</v>
      </c>
      <c r="E7" s="18">
        <v>4.1250000000000002E-2</v>
      </c>
      <c r="F7" s="19">
        <v>100</v>
      </c>
      <c r="G7" s="19">
        <v>113.22</v>
      </c>
      <c r="H7" s="20">
        <v>2</v>
      </c>
      <c r="I7" s="43">
        <f ca="1">IFERROR(-PV(0.12/Table1[[#This Row],[Pay Freq.]],Table1[[#This Row],[Yr. to Mature]]*Table1[[#This Row],[Pay Freq.]],Table1[[#This Row],[Coupon]]/Table1[[#This Row],[Pay Freq.]]*Table1[[#This Row],[Par]],Table1[[#This Row],[Par]]), "n/a")</f>
        <v>71.019657235054609</v>
      </c>
      <c r="J7" s="21">
        <v>46462</v>
      </c>
      <c r="K7" s="32">
        <f ca="1">DATEDIF(TODAY(),J7,"Y")</f>
        <v>5</v>
      </c>
      <c r="L7" s="16" t="s">
        <v>12</v>
      </c>
      <c r="M7" s="16" t="s">
        <v>70</v>
      </c>
      <c r="N7" s="16" t="s">
        <v>25</v>
      </c>
      <c r="O7" s="46">
        <v>1.7780000000000001E-2</v>
      </c>
      <c r="P7" s="23">
        <f ca="1">RATE(K7*H7,F7*E7/H7,-G7,F7,0)*H7</f>
        <v>1.3796512142435262E-2</v>
      </c>
      <c r="Q7" s="33" t="s">
        <v>70</v>
      </c>
      <c r="R7" s="16" t="s">
        <v>53</v>
      </c>
      <c r="U7" s="41"/>
    </row>
    <row r="8" spans="1:22" s="16" customFormat="1" ht="37" customHeight="1" x14ac:dyDescent="0.2">
      <c r="A8" s="17" t="s">
        <v>28</v>
      </c>
      <c r="B8" s="17" t="s">
        <v>27</v>
      </c>
      <c r="C8" s="17" t="s">
        <v>69</v>
      </c>
      <c r="D8" s="17" t="s">
        <v>29</v>
      </c>
      <c r="E8" s="18">
        <v>4.7500000000000001E-2</v>
      </c>
      <c r="F8" s="19">
        <v>100</v>
      </c>
      <c r="G8" s="19">
        <v>102.86</v>
      </c>
      <c r="H8" s="20">
        <v>2</v>
      </c>
      <c r="I8" s="43">
        <f ca="1">IFERROR(-PV(0.12/Table1[[#This Row],[Pay Freq.]],Table1[[#This Row],[Yr. to Mature]]*Table1[[#This Row],[Pay Freq.]],Table1[[#This Row],[Coupon]]/Table1[[#This Row],[Pay Freq.]]*Table1[[#This Row],[Par]],Table1[[#This Row],[Par]]), "n/a")</f>
        <v>93.353951584193666</v>
      </c>
      <c r="J8" s="21">
        <v>45000</v>
      </c>
      <c r="K8" s="32">
        <f ca="1">DATEDIF(TODAY(),J8,"Y")</f>
        <v>1</v>
      </c>
      <c r="L8" s="16" t="s">
        <v>25</v>
      </c>
      <c r="M8" s="16" t="s">
        <v>25</v>
      </c>
      <c r="N8" s="16" t="s">
        <v>25</v>
      </c>
      <c r="O8" s="46">
        <v>3.2300000000000002E-2</v>
      </c>
      <c r="P8" s="23">
        <f ca="1">RATE(K8*H8,F8*E8/H8,-G8,F8,0)*H8</f>
        <v>1.8502511997201085E-2</v>
      </c>
      <c r="Q8" s="33" t="s">
        <v>25</v>
      </c>
      <c r="R8" s="16" t="s">
        <v>25</v>
      </c>
      <c r="U8" s="41"/>
      <c r="V8" s="16" t="s">
        <v>30</v>
      </c>
    </row>
    <row r="9" spans="1:22" s="16" customFormat="1" ht="37" customHeight="1" x14ac:dyDescent="0.2">
      <c r="A9" s="17" t="s">
        <v>31</v>
      </c>
      <c r="B9" s="17" t="s">
        <v>25</v>
      </c>
      <c r="C9" s="17" t="s">
        <v>66</v>
      </c>
      <c r="D9" s="17" t="s">
        <v>25</v>
      </c>
      <c r="E9" s="37">
        <v>6.13E-2</v>
      </c>
      <c r="F9" s="19" t="s">
        <v>25</v>
      </c>
      <c r="G9" s="19" t="s">
        <v>25</v>
      </c>
      <c r="H9" s="35" t="s">
        <v>25</v>
      </c>
      <c r="I9" s="44" t="str">
        <f>IFERROR(-PV(0.12/Table1[[#This Row],[Pay Freq.]],Table1[[#This Row],[Yr. to Mature]]*Table1[[#This Row],[Pay Freq.]],Table1[[#This Row],[Coupon]]/Table1[[#This Row],[Pay Freq.]]*Table1[[#This Row],[Par]],Table1[[#This Row],[Par]]), "n/a")</f>
        <v>n/a</v>
      </c>
      <c r="J9" s="16" t="s">
        <v>25</v>
      </c>
      <c r="K9" s="32" t="s">
        <v>25</v>
      </c>
      <c r="L9" s="16" t="s">
        <v>25</v>
      </c>
      <c r="M9" s="16" t="s">
        <v>25</v>
      </c>
      <c r="N9" s="16" t="s">
        <v>25</v>
      </c>
      <c r="O9" s="46">
        <f>Table1[[#This Row],[Coupon]]</f>
        <v>6.13E-2</v>
      </c>
      <c r="P9" s="36" t="s">
        <v>25</v>
      </c>
      <c r="Q9" s="33" t="s">
        <v>25</v>
      </c>
      <c r="R9" s="16" t="s">
        <v>25</v>
      </c>
      <c r="U9" s="41"/>
    </row>
    <row r="10" spans="1:22" s="16" customFormat="1" ht="37" customHeight="1" x14ac:dyDescent="0.2">
      <c r="A10" s="17" t="s">
        <v>32</v>
      </c>
      <c r="B10" s="17" t="s">
        <v>25</v>
      </c>
      <c r="C10" s="17" t="s">
        <v>66</v>
      </c>
      <c r="D10" s="17" t="s">
        <v>25</v>
      </c>
      <c r="E10" s="37">
        <v>3.27E-2</v>
      </c>
      <c r="F10" s="19" t="s">
        <v>25</v>
      </c>
      <c r="G10" s="19" t="s">
        <v>25</v>
      </c>
      <c r="H10" s="35" t="s">
        <v>25</v>
      </c>
      <c r="I10" s="44" t="str">
        <f>IFERROR(-PV(0.12/Table1[[#This Row],[Pay Freq.]],Table1[[#This Row],[Yr. to Mature]]*Table1[[#This Row],[Pay Freq.]],Table1[[#This Row],[Coupon]]/Table1[[#This Row],[Pay Freq.]]*Table1[[#This Row],[Par]],Table1[[#This Row],[Par]]), "n/a")</f>
        <v>n/a</v>
      </c>
      <c r="J10" s="16" t="s">
        <v>25</v>
      </c>
      <c r="K10" s="32" t="s">
        <v>25</v>
      </c>
      <c r="L10" s="16" t="s">
        <v>25</v>
      </c>
      <c r="M10" s="16" t="s">
        <v>25</v>
      </c>
      <c r="N10" s="16" t="s">
        <v>25</v>
      </c>
      <c r="O10" s="46">
        <f>Table1[[#This Row],[Coupon]]</f>
        <v>3.27E-2</v>
      </c>
      <c r="P10" s="36" t="s">
        <v>25</v>
      </c>
      <c r="Q10" s="33" t="s">
        <v>25</v>
      </c>
      <c r="R10" s="16" t="s">
        <v>25</v>
      </c>
      <c r="U10" s="41"/>
    </row>
    <row r="11" spans="1:22" s="16" customFormat="1" ht="37" customHeight="1" x14ac:dyDescent="0.2">
      <c r="A11" s="17" t="s">
        <v>47</v>
      </c>
      <c r="B11" s="17" t="s">
        <v>25</v>
      </c>
      <c r="C11" s="17" t="s">
        <v>66</v>
      </c>
      <c r="D11" s="17" t="s">
        <v>25</v>
      </c>
      <c r="E11" s="37">
        <v>1.67E-2</v>
      </c>
      <c r="F11" s="19" t="s">
        <v>25</v>
      </c>
      <c r="G11" s="19" t="s">
        <v>25</v>
      </c>
      <c r="H11" s="35" t="s">
        <v>25</v>
      </c>
      <c r="I11" s="44" t="str">
        <f>IFERROR(-PV(0.12/Table1[[#This Row],[Pay Freq.]],Table1[[#This Row],[Yr. to Mature]]*Table1[[#This Row],[Pay Freq.]],Table1[[#This Row],[Coupon]]/Table1[[#This Row],[Pay Freq.]]*Table1[[#This Row],[Par]],Table1[[#This Row],[Par]]), "n/a")</f>
        <v>n/a</v>
      </c>
      <c r="J11" s="16" t="s">
        <v>25</v>
      </c>
      <c r="K11" s="38" t="s">
        <v>25</v>
      </c>
      <c r="L11" s="16" t="s">
        <v>25</v>
      </c>
      <c r="M11" s="16" t="s">
        <v>25</v>
      </c>
      <c r="N11" s="16" t="s">
        <v>25</v>
      </c>
      <c r="O11" s="46">
        <f>Table1[[#This Row],[Coupon]]</f>
        <v>1.67E-2</v>
      </c>
      <c r="P11" s="36" t="s">
        <v>25</v>
      </c>
      <c r="Q11" s="34" t="s">
        <v>25</v>
      </c>
      <c r="R11" s="16" t="s">
        <v>25</v>
      </c>
      <c r="U11" s="41"/>
      <c r="V11" s="16" t="s">
        <v>48</v>
      </c>
    </row>
    <row r="12" spans="1:22" s="16" customFormat="1" ht="37" customHeight="1" x14ac:dyDescent="0.2">
      <c r="A12" s="17" t="s">
        <v>74</v>
      </c>
      <c r="B12" s="17" t="s">
        <v>25</v>
      </c>
      <c r="C12" s="17" t="s">
        <v>73</v>
      </c>
      <c r="D12" s="17" t="s">
        <v>25</v>
      </c>
      <c r="E12" s="37">
        <v>1.25E-3</v>
      </c>
      <c r="F12" s="19" t="s">
        <v>25</v>
      </c>
      <c r="G12" s="19" t="s">
        <v>25</v>
      </c>
      <c r="H12" s="35" t="s">
        <v>25</v>
      </c>
      <c r="I12" s="44" t="str">
        <f>IFERROR(-PV(0.12/Table1[[#This Row],[Pay Freq.]],Table1[[#This Row],[Yr. to Mature]]*Table1[[#This Row],[Pay Freq.]],Table1[[#This Row],[Coupon]]/Table1[[#This Row],[Pay Freq.]]*Table1[[#This Row],[Par]],Table1[[#This Row],[Par]]), "n/a")</f>
        <v>n/a</v>
      </c>
      <c r="J12" s="16" t="s">
        <v>25</v>
      </c>
      <c r="K12" s="38" t="s">
        <v>25</v>
      </c>
      <c r="L12" s="16" t="s">
        <v>25</v>
      </c>
      <c r="M12" s="16" t="s">
        <v>25</v>
      </c>
      <c r="N12" s="16" t="s">
        <v>25</v>
      </c>
      <c r="O12" s="46">
        <f>Table1[[#This Row],[Coupon]]</f>
        <v>1.25E-3</v>
      </c>
      <c r="P12" s="36" t="s">
        <v>25</v>
      </c>
      <c r="Q12" s="34" t="s">
        <v>25</v>
      </c>
      <c r="U12" s="41"/>
    </row>
    <row r="13" spans="1:22" s="16" customFormat="1" ht="37" customHeight="1" x14ac:dyDescent="0.2">
      <c r="A13" s="17" t="s">
        <v>23</v>
      </c>
      <c r="B13" s="17" t="s">
        <v>26</v>
      </c>
      <c r="C13" s="17" t="s">
        <v>67</v>
      </c>
      <c r="D13" s="17" t="s">
        <v>24</v>
      </c>
      <c r="E13" s="18">
        <v>4.7500000000000001E-2</v>
      </c>
      <c r="F13" s="19">
        <v>100</v>
      </c>
      <c r="G13" s="19">
        <v>100.81</v>
      </c>
      <c r="H13" s="20">
        <v>2</v>
      </c>
      <c r="I13" s="43">
        <f ca="1">IFERROR(-PV(0.12/Table1[[#This Row],[Pay Freq.]],Table1[[#This Row],[Yr. to Mature]]*Table1[[#This Row],[Pay Freq.]],Table1[[#This Row],[Coupon]]/Table1[[#This Row],[Pay Freq.]]*Table1[[#This Row],[Par]],Table1[[#This Row],[Par]]), "n/a")</f>
        <v>47.915488355407945</v>
      </c>
      <c r="J13" s="21">
        <v>50526</v>
      </c>
      <c r="K13" s="32">
        <f ca="1">DATEDIF(TODAY(),J13,"Y")</f>
        <v>17</v>
      </c>
      <c r="L13" s="16" t="s">
        <v>12</v>
      </c>
      <c r="M13" s="22">
        <v>44866</v>
      </c>
      <c r="N13" s="20">
        <f ca="1">DATEDIF(TODAY(),M13,"y")</f>
        <v>1</v>
      </c>
      <c r="O13" s="46">
        <v>4.2099999999999999E-2</v>
      </c>
      <c r="P13" s="23">
        <f ca="1">RATE(K13*H13,F13*E13/H13,-G13,F13,0)*H13</f>
        <v>4.6803825250229296E-2</v>
      </c>
      <c r="Q13" s="34">
        <f ca="1">RATE(N13*H13, E13/H13*F13,-G13,F13*(1+0))*H13</f>
        <v>3.9161326081681866E-2</v>
      </c>
      <c r="R13" s="16" t="s">
        <v>25</v>
      </c>
      <c r="S13" s="16" t="s">
        <v>17</v>
      </c>
      <c r="T13" s="16" t="s">
        <v>17</v>
      </c>
      <c r="U13" s="41" t="s">
        <v>17</v>
      </c>
      <c r="V13" s="16" t="s">
        <v>22</v>
      </c>
    </row>
    <row r="14" spans="1:22" s="16" customFormat="1" ht="37" customHeight="1" x14ac:dyDescent="0.2">
      <c r="A14" s="17" t="s">
        <v>20</v>
      </c>
      <c r="B14" s="17" t="s">
        <v>21</v>
      </c>
      <c r="C14" s="17" t="s">
        <v>67</v>
      </c>
      <c r="D14" s="17" t="s">
        <v>10</v>
      </c>
      <c r="E14" s="18">
        <v>4.8750000000000002E-2</v>
      </c>
      <c r="F14" s="19">
        <v>100</v>
      </c>
      <c r="G14" s="19">
        <v>106.6</v>
      </c>
      <c r="H14" s="20">
        <v>2</v>
      </c>
      <c r="I14" s="43">
        <f ca="1">IFERROR(-PV(0.12/Table1[[#This Row],[Pay Freq.]],Table1[[#This Row],[Yr. to Mature]]*Table1[[#This Row],[Pay Freq.]],Table1[[#This Row],[Coupon]]/Table1[[#This Row],[Pay Freq.]]*Table1[[#This Row],[Par]],Table1[[#This Row],[Par]]), "n/a")</f>
        <v>82.482032088605777</v>
      </c>
      <c r="J14" s="21">
        <v>45597</v>
      </c>
      <c r="K14" s="32">
        <f ca="1">DATEDIF(TODAY(),J14,"Y")</f>
        <v>3</v>
      </c>
      <c r="L14" s="16" t="s">
        <v>17</v>
      </c>
      <c r="M14" s="16" t="s">
        <v>25</v>
      </c>
      <c r="N14" s="16" t="s">
        <v>25</v>
      </c>
      <c r="O14" s="46">
        <v>2.9499999999999998E-2</v>
      </c>
      <c r="P14" s="23">
        <f ca="1">RATE(K14*H14,F14*E14/H14,-G14,F14,0)*H14</f>
        <v>2.5748130822479544E-2</v>
      </c>
      <c r="Q14" s="33" t="s">
        <v>25</v>
      </c>
      <c r="R14" s="16" t="s">
        <v>8</v>
      </c>
      <c r="S14" s="16" t="s">
        <v>17</v>
      </c>
      <c r="T14" s="16" t="s">
        <v>17</v>
      </c>
      <c r="U14" s="41" t="s">
        <v>17</v>
      </c>
      <c r="V14" s="16" t="s">
        <v>41</v>
      </c>
    </row>
    <row r="15" spans="1:22" s="24" customFormat="1" ht="37" customHeight="1" thickBot="1" x14ac:dyDescent="0.25">
      <c r="A15" s="17" t="s">
        <v>33</v>
      </c>
      <c r="B15" s="17" t="s">
        <v>71</v>
      </c>
      <c r="C15" s="17" t="s">
        <v>68</v>
      </c>
      <c r="D15" s="17" t="s">
        <v>25</v>
      </c>
      <c r="E15" s="18" t="s">
        <v>25</v>
      </c>
      <c r="F15" s="19" t="s">
        <v>25</v>
      </c>
      <c r="G15" s="19" t="s">
        <v>25</v>
      </c>
      <c r="H15" s="35" t="s">
        <v>25</v>
      </c>
      <c r="I15" s="44" t="str">
        <f>IFERROR(-PV(0.12/Table1[[#This Row],[Pay Freq.]],Table1[[#This Row],[Yr. to Mature]]*Table1[[#This Row],[Pay Freq.]],Table1[[#This Row],[Coupon]]/Table1[[#This Row],[Pay Freq.]]*Table1[[#This Row],[Par]],Table1[[#This Row],[Par]]), "n/a")</f>
        <v>n/a</v>
      </c>
      <c r="J15" s="16" t="s">
        <v>25</v>
      </c>
      <c r="K15" s="32" t="s">
        <v>25</v>
      </c>
      <c r="L15" s="16" t="s">
        <v>25</v>
      </c>
      <c r="M15" s="16" t="s">
        <v>25</v>
      </c>
      <c r="N15" s="16" t="s">
        <v>25</v>
      </c>
      <c r="O15" s="46">
        <v>6.1499999999999999E-2</v>
      </c>
      <c r="P15" s="36" t="s">
        <v>25</v>
      </c>
      <c r="Q15" s="33" t="s">
        <v>25</v>
      </c>
      <c r="R15" s="39" t="s">
        <v>25</v>
      </c>
      <c r="S15" s="16"/>
      <c r="T15" s="16"/>
      <c r="U15" s="41"/>
      <c r="V15" s="16" t="s">
        <v>46</v>
      </c>
    </row>
    <row r="16" spans="1:22" ht="37" customHeight="1" x14ac:dyDescent="0.2">
      <c r="K16" s="30" t="s">
        <v>35</v>
      </c>
    </row>
    <row r="17" spans="10:10" ht="37" customHeight="1" x14ac:dyDescent="0.2"/>
    <row r="18" spans="10:10" ht="37" customHeight="1" x14ac:dyDescent="0.2"/>
    <row r="19" spans="10:10" ht="37" customHeight="1" x14ac:dyDescent="0.2"/>
    <row r="22" spans="10:10" x14ac:dyDescent="0.2">
      <c r="J22" s="29" t="s">
        <v>35</v>
      </c>
    </row>
  </sheetData>
  <mergeCells count="5">
    <mergeCell ref="A1:D1"/>
    <mergeCell ref="E1:H1"/>
    <mergeCell ref="R1:U1"/>
    <mergeCell ref="J1:N1"/>
    <mergeCell ref="O1:Q1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2021-03-27T20:41:51Z</dcterms:created>
  <dcterms:modified xsi:type="dcterms:W3CDTF">2021-03-28T01:47:08Z</dcterms:modified>
</cp:coreProperties>
</file>