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mmary" sheetId="1" state="visible" r:id="rId2"/>
    <sheet name="Nickel deals" sheetId="2" state="visible" r:id="rId3"/>
    <sheet name="Metals" sheetId="3" state="visible" r:id="rId4"/>
    <sheet name="Daily Metal Prices" sheetId="4" state="visible" r:id="rId5"/>
    <sheet name="Stocks" sheetId="5" state="visible" r:id="rId6"/>
    <sheet name="Commission metals futures" sheetId="6" state="visible" r:id="rId7"/>
  </sheets>
  <externalReferences>
    <externalReference r:id="rId8"/>
    <externalReference r:id="rId9"/>
  </externalReferences>
  <definedNames>
    <definedName function="false" hidden="false" name="a" vbProcedure="false">[1]Calculation2!$AJ$4</definedName>
    <definedName function="false" hidden="false" name="ag" vbProcedure="false">[1]Calculation2!$V$4:$X$68</definedName>
    <definedName function="false" hidden="false" name="AG_Check" vbProcedure="false">[1]Calculation2!$W$4:$W$19</definedName>
    <definedName function="false" hidden="false" name="al" vbProcedure="false">[1]Calculation2!$F$4:$H$68</definedName>
    <definedName function="false" hidden="false" name="al_check" vbProcedure="false">[1]Calculation2!$G$7:$G$70</definedName>
    <definedName function="false" hidden="false" name="au" vbProcedure="false">[1]Calculation2!$Z$4:$AB$68</definedName>
    <definedName function="false" hidden="false" name="au_check" vbProcedure="false">[1]Calculation2!$AA$4:$AA$18</definedName>
    <definedName function="false" hidden="false" name="cdate" vbProcedure="false">[1]Menu!$J$4</definedName>
    <definedName function="false" hidden="false" name="CM" vbProcedure="false">[1]Calculation2!$AD$4:$AF$26</definedName>
    <definedName function="false" hidden="false" name="CM." vbProcedure="false">[1]Calculation2!$AD$4:$AF$26</definedName>
    <definedName function="false" hidden="false" name="cmholidays" vbProcedure="false">#REF!</definedName>
    <definedName function="false" hidden="false" name="cm_check" vbProcedure="false">[1]Calculation2!$AE$5:$AE$39</definedName>
    <definedName function="false" hidden="false" name="cob_date" vbProcedure="false">#REF!</definedName>
    <definedName function="false" hidden="false" name="comadj" vbProcedure="false">[1]Calculation2!$AJ$4</definedName>
    <definedName function="false" hidden="false" name="COMEX_5pm" vbProcedure="false">#REF!</definedName>
    <definedName function="false" hidden="false" name="COMEX_Basis" vbProcedure="false">#REF!</definedName>
    <definedName function="false" hidden="false" name="CS" vbProcedure="false">[1]Calculation2!$AN$4:$AQ$28</definedName>
    <definedName function="false" hidden="false" name="CS_check" vbProcedure="false">[1]Calculation2!$AO$4:$AO$28</definedName>
    <definedName function="false" hidden="false" name="cu" vbProcedure="false">[1]Calculation2!$B$4:$D$68</definedName>
    <definedName function="false" hidden="false" name="Curves_Dir" vbProcedure="false">#REF!</definedName>
    <definedName function="false" hidden="false" name="Curves_Filename" vbProcedure="false">#REF!</definedName>
    <definedName function="false" hidden="false" name="cu_check" vbProcedure="false">[1]Calculation2!$C$7:$C$70</definedName>
    <definedName function="false" hidden="false" name="Date_Format" vbProcedure="false">#REF!</definedName>
    <definedName function="false" hidden="false" name="Dir" vbProcedure="false">#REF!</definedName>
    <definedName function="false" hidden="false" name="File_Name_Template" vbProcedure="false">#REF!</definedName>
    <definedName function="false" hidden="false" name="Holidays" vbProcedure="false">#REF!</definedName>
    <definedName function="false" hidden="false" name="NI" vbProcedure="false">[1]Calculation2!$J$4:$L$68</definedName>
    <definedName function="false" hidden="false" name="ni_check" vbProcedure="false">[1]Calculation2!$K$7:$K$32</definedName>
    <definedName function="false" hidden="false" name="PB" vbProcedure="false">[1]Calculation2!$R$4:$T$68</definedName>
    <definedName function="false" hidden="false" name="pb_check" vbProcedure="false">[1]Calculation2!$S$7:$S$22</definedName>
    <definedName function="false" hidden="false" name="Report_Date" vbProcedure="false">#REF!</definedName>
    <definedName function="false" hidden="false" name="Reuters_Codes" vbProcedure="false">#REF!</definedName>
    <definedName function="false" hidden="false" name="Reuters_Dir" vbProcedure="false">#REF!</definedName>
    <definedName function="false" hidden="false" name="Third_Wed_Flag" vbProcedure="false">#REF!</definedName>
    <definedName function="false" hidden="false" name="ZN" vbProcedure="false">[1]Calculation2!$N$4:$P$68</definedName>
    <definedName function="false" hidden="false" name="zn_check" vbProcedure="false">[1]Calculation2!$O$7:$O$32</definedName>
    <definedName function="false" hidden="false" localSheetId="1" name="cmholidays" vbProcedure="false">#REF!</definedName>
    <definedName function="false" hidden="false" localSheetId="1" name="cob_date" vbProcedure="false">#REF!</definedName>
    <definedName function="false" hidden="false" localSheetId="1" name="COMEX_5pm" vbProcedure="false">#REF!</definedName>
    <definedName function="false" hidden="false" localSheetId="1" name="COMEX_Basis" vbProcedure="false">#REF!</definedName>
    <definedName function="false" hidden="false" localSheetId="1" name="Curves_Dir" vbProcedure="false">#REF!</definedName>
    <definedName function="false" hidden="false" localSheetId="1" name="Curves_Filename" vbProcedure="false">#REF!</definedName>
    <definedName function="false" hidden="false" localSheetId="1" name="Date_Format" vbProcedure="false">#REF!</definedName>
    <definedName function="false" hidden="false" localSheetId="1" name="Dir" vbProcedure="false">#REF!</definedName>
    <definedName function="false" hidden="false" localSheetId="1" name="File_Name_Template" vbProcedure="false">#REF!</definedName>
    <definedName function="false" hidden="false" localSheetId="1" name="Holidays" vbProcedure="false">#REF!</definedName>
    <definedName function="false" hidden="false" localSheetId="1" name="Report_Date" vbProcedure="false">#REF!</definedName>
    <definedName function="false" hidden="false" localSheetId="1" name="Reuters_Codes" vbProcedure="false">#REF!</definedName>
    <definedName function="false" hidden="false" localSheetId="1" name="Reuters_Dir" vbProcedure="false">#REF!</definedName>
    <definedName function="false" hidden="false" localSheetId="1" name="Third_Wed_Flag" vbProcedure="false">#REF!</definedName>
    <definedName function="false" hidden="false" localSheetId="2" name="cmholidays" vbProcedure="false">#REF!</definedName>
    <definedName function="false" hidden="false" localSheetId="2" name="cob_date" vbProcedure="false">#REF!</definedName>
    <definedName function="false" hidden="false" localSheetId="2" name="COMEX_5pm" vbProcedure="false">#REF!</definedName>
    <definedName function="false" hidden="false" localSheetId="2" name="COMEX_Basis" vbProcedure="false">#REF!</definedName>
    <definedName function="false" hidden="false" localSheetId="2" name="Curves_Dir" vbProcedure="false">#REF!</definedName>
    <definedName function="false" hidden="false" localSheetId="2" name="Curves_Filename" vbProcedure="false">#REF!</definedName>
    <definedName function="false" hidden="false" localSheetId="2" name="Date_Format" vbProcedure="false">#REF!</definedName>
    <definedName function="false" hidden="false" localSheetId="2" name="Report_Date" vbProcedure="false">#REF!</definedName>
    <definedName function="false" hidden="false" localSheetId="2" name="Reuters_Codes" vbProcedure="false">#REF!</definedName>
    <definedName function="false" hidden="false" localSheetId="2" name="Reuters_Dir" vbProcedure="false">#REF!</definedName>
    <definedName function="false" hidden="false" localSheetId="4" name="cmholidays" vbProcedure="false">#REF!</definedName>
    <definedName function="false" hidden="false" localSheetId="4" name="cob_date" vbProcedure="false">#REF!</definedName>
    <definedName function="false" hidden="false" localSheetId="4" name="COMEX_5pm" vbProcedure="false">#REF!</definedName>
    <definedName function="false" hidden="false" localSheetId="4" name="COMEX_Basis" vbProcedure="false">#REF!</definedName>
    <definedName function="false" hidden="false" localSheetId="4" name="Curves_Dir" vbProcedure="false">#REF!</definedName>
    <definedName function="false" hidden="false" localSheetId="4" name="Curves_Filename" vbProcedure="false">#REF!</definedName>
    <definedName function="false" hidden="false" localSheetId="4" name="Date_Format" vbProcedure="false">#REF!</definedName>
    <definedName function="false" hidden="false" localSheetId="4" name="Report_Date" vbProcedure="false">#REF!</definedName>
    <definedName function="false" hidden="false" localSheetId="4" name="Reuters_Codes" vbProcedure="false">#REF!</definedName>
    <definedName function="false" hidden="false" localSheetId="4" name="Reuters_Dir"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<sst xmlns="http://schemas.openxmlformats.org/spreadsheetml/2006/main" count="753" uniqueCount="413">
  <si>
    <t xml:space="preserve">Description of Contract entered</t>
  </si>
  <si>
    <t xml:space="preserve">Maturity of lock-in capital</t>
  </si>
  <si>
    <t xml:space="preserve">SGD</t>
  </si>
  <si>
    <t xml:space="preserve">Investment Portfolio</t>
  </si>
  <si>
    <t xml:space="preserve">1 Nov 2016 - 31 Jul 2017</t>
  </si>
  <si>
    <t xml:space="preserve">Beginning Balance as at 1 May 2017</t>
  </si>
  <si>
    <t xml:space="preserve">1 Dec 2016 - 31 Aug 2017</t>
  </si>
  <si>
    <t xml:space="preserve">Jan 2017 Nickel deal</t>
  </si>
  <si>
    <t xml:space="preserve">27 Jan 2017 - 26 Apr 2017</t>
  </si>
  <si>
    <t xml:space="preserve">Futures Metal Trading</t>
  </si>
  <si>
    <t xml:space="preserve">Mar 2017 Nickel deal</t>
  </si>
  <si>
    <t xml:space="preserve">22 Mar 2017 - 21 Jun 2017</t>
  </si>
  <si>
    <t xml:space="preserve">Apr 2017 Nickel deal</t>
  </si>
  <si>
    <t xml:space="preserve">28 Apr 2017 - 27 Jul 2017</t>
  </si>
  <si>
    <t xml:space="preserve">Securities</t>
  </si>
  <si>
    <r>
      <rPr>
        <b val="true"/>
        <sz val="11"/>
        <color rgb="FF000000"/>
        <rFont val="Calibri"/>
        <family val="2"/>
        <charset val="1"/>
      </rPr>
      <t xml:space="preserve">Physical Metal Trading</t>
    </r>
    <r>
      <rPr>
        <sz val="11"/>
        <color rgb="FF000000"/>
        <rFont val="Calibri"/>
        <family val="2"/>
        <charset val="1"/>
      </rPr>
      <t xml:space="preserve"> </t>
    </r>
    <r>
      <rPr>
        <sz val="11"/>
        <color rgb="FFFF0000"/>
        <rFont val="Calibri"/>
        <family val="2"/>
        <charset val="1"/>
      </rPr>
      <t xml:space="preserve">(Refer to 'Nickel deals' tab for more details)</t>
    </r>
  </si>
  <si>
    <t xml:space="preserve">Feb 2017 Nickel deal</t>
  </si>
  <si>
    <t xml:space="preserve">Mar 2017 Nickel deal (3 months contract)</t>
  </si>
  <si>
    <t xml:space="preserve">Apr 2017 Nickel contract (3 months contract)</t>
  </si>
  <si>
    <t xml:space="preserve">Apr 2017 Nickel contract</t>
  </si>
  <si>
    <t xml:space="preserve">Transactions during the month</t>
  </si>
  <si>
    <t xml:space="preserve">Debit</t>
  </si>
  <si>
    <t xml:space="preserve">Credit</t>
  </si>
  <si>
    <t xml:space="preserve">Realised profits from Futures Metal Trading</t>
  </si>
  <si>
    <t xml:space="preserve">Commission charged for realised profits from Futures Metal Trading</t>
  </si>
  <si>
    <t xml:space="preserve">Physical Metal Trading </t>
  </si>
  <si>
    <t xml:space="preserve">Realised Profits from Feb 2017 nickel deal</t>
  </si>
  <si>
    <t xml:space="preserve">Commission charged for realised profits from Feb 2017 nickel deal</t>
  </si>
  <si>
    <t xml:space="preserve">Reinvestment from Feb 2017 nickel deal</t>
  </si>
  <si>
    <t xml:space="preserve">Reinvestment to Apr 2017 nickel deal</t>
  </si>
  <si>
    <t xml:space="preserve">May 2017 Nickel deal</t>
  </si>
  <si>
    <t xml:space="preserve">Commentaries:</t>
  </si>
  <si>
    <t xml:space="preserve">Commodities</t>
  </si>
  <si>
    <t xml:space="preserve">The metals market in general looks to be lacking upside potential at the moment. Moody’s Investors Services cutting China’s debt rating to A1 from Aa3 – the first cut since 1989, has also weighed heavily on prices. Moody’s downgrade has knocked the wind out of the rising base metals prices’ but Chinese markets have not reacted too negatively so far, so it may be that we are seeing early knee-jerk reactions. Key now will be whether there is follow-through selling, or whether the dips are seen as a buying opportunity in line with the firmer trends of late. However, the downgrade is a warning that China’s move to reduce risk in the financial sector could worsen the debt situation in the months ahead. 
On balance, we still view the underlying economic trends as being bullish for base metals prices, the weakness seen since February seems to be the market having to adjust as it absorbs the extra supply that high prices between November and February prompted. Once absorbed, supply is expected to tighten again. Prices still have more work to do on the upside before they will look bullish though and any pullback now could further delay that. However with Nickel, we see a buying opportunity for the short to medium term as 9,000usd/mt seems to be the support level. 
Our fund made an opportunistic trade on crude oil after it went down to 47 dollars per barrel but due to the volatile nature of oil prices, we are unlikely to be trading crude on a consistent basis. We are however looking to diversify into Zinc and Lead as prices seem to be less volatile compared to other metals. </t>
  </si>
  <si>
    <t xml:space="preserve">After the worst start to a year ever, the stock market surged to new highs in 2016. All the major indexes rebounded to record levels and defied the doomsday forecasts that preceded events like Brexit and President-elect Donald Trump's election. The volatility looks set to conitnue into 2017. As such, our fund is adopting a wait-and-see approach before entering the market. 
</t>
  </si>
  <si>
    <t xml:space="preserve">Terms of Nickel deals</t>
  </si>
  <si>
    <t xml:space="preserve">Description</t>
  </si>
  <si>
    <t xml:space="preserve">LME grade nickel concentrates</t>
  </si>
  <si>
    <t xml:space="preserve">Total Deal Size</t>
  </si>
  <si>
    <t xml:space="preserve">100 metric tons</t>
  </si>
  <si>
    <t xml:space="preserve">500 metric tons</t>
  </si>
  <si>
    <t xml:space="preserve">300 metric tons</t>
  </si>
  <si>
    <t xml:space="preserve">700 metric tons</t>
  </si>
  <si>
    <t xml:space="preserve">Contract Period</t>
  </si>
  <si>
    <t xml:space="preserve">22 Feb 2017 - 21 May 2017</t>
  </si>
  <si>
    <t xml:space="preserve">22 May 2017 - 21 Aug 2017</t>
  </si>
  <si>
    <t xml:space="preserve">Purchase Price</t>
  </si>
  <si>
    <t xml:space="preserve">Insurance/Shipping cost</t>
  </si>
  <si>
    <t xml:space="preserve">US$/metric ton</t>
  </si>
  <si>
    <t xml:space="preserve">Forward Price entered into with Citibank</t>
  </si>
  <si>
    <t xml:space="preserve">Final Sales Price (net of 1.5% spread)</t>
  </si>
  <si>
    <t xml:space="preserve">Insurance/Shipping Cost</t>
  </si>
  <si>
    <t xml:space="preserve">Total Cost Price</t>
  </si>
  <si>
    <t xml:space="preserve">Profit before Commission</t>
  </si>
  <si>
    <t xml:space="preserve">Unrealised Profit before Commission</t>
  </si>
  <si>
    <t xml:space="preserve">Commission</t>
  </si>
  <si>
    <t xml:space="preserve">Profit after Commission</t>
  </si>
  <si>
    <t xml:space="preserve">Unrealised Profit after Commission</t>
  </si>
  <si>
    <t xml:space="preserve">Net Percentage Returns</t>
  </si>
  <si>
    <t xml:space="preserve">Net Unrealised Percentage Returns</t>
  </si>
  <si>
    <t xml:space="preserve">Transactions - Month of May 2017</t>
  </si>
  <si>
    <t xml:space="preserve">Commodity</t>
  </si>
  <si>
    <t xml:space="preserve">Position</t>
  </si>
  <si>
    <t xml:space="preserve">Entry Date</t>
  </si>
  <si>
    <t xml:space="preserve">Entry Price</t>
  </si>
  <si>
    <t xml:space="preserve">Entry Value</t>
  </si>
  <si>
    <t xml:space="preserve">Exit Date</t>
  </si>
  <si>
    <t xml:space="preserve">Exit Price</t>
  </si>
  <si>
    <t xml:space="preserve">Exit Value</t>
  </si>
  <si>
    <t xml:space="preserve">Realised Gain/(Loss)</t>
  </si>
  <si>
    <t xml:space="preserve">Profit/Loss after transaction fees</t>
  </si>
  <si>
    <t xml:space="preserve">USD</t>
  </si>
  <si>
    <t xml:space="preserve">%</t>
  </si>
  <si>
    <t xml:space="preserve">Aluminium (previously unrealised)</t>
  </si>
  <si>
    <t xml:space="preserve">Long</t>
  </si>
  <si>
    <t xml:space="preserve">Aluminium (unrealised)</t>
  </si>
  <si>
    <t xml:space="preserve">Short</t>
  </si>
  <si>
    <t xml:space="preserve">Nickel (previously unrealised)</t>
  </si>
  <si>
    <t xml:space="preserve">Nickel </t>
  </si>
  <si>
    <t xml:space="preserve">Nickel (unrealised)</t>
  </si>
  <si>
    <t xml:space="preserve">Copper (previously unrealised)</t>
  </si>
  <si>
    <t xml:space="preserve">Gold (unrealised)</t>
  </si>
  <si>
    <t xml:space="preserve">WTI Crude</t>
  </si>
  <si>
    <t xml:space="preserve">Overall Results</t>
  </si>
  <si>
    <t xml:space="preserve">Initial Capital @ 1/5/2017</t>
  </si>
  <si>
    <t xml:space="preserve">Margin Trading</t>
  </si>
  <si>
    <t xml:space="preserve">Realised gain/(loss)</t>
  </si>
  <si>
    <t xml:space="preserve">Unrealised gain/(loss)</t>
  </si>
  <si>
    <t xml:space="preserve">Daily Prices - May 2017</t>
  </si>
  <si>
    <t xml:space="preserve">Aluminium</t>
  </si>
  <si>
    <t xml:space="preserve">Nickel</t>
  </si>
  <si>
    <t xml:space="preserve">Gold</t>
  </si>
  <si>
    <t xml:space="preserve">Date</t>
  </si>
  <si>
    <t xml:space="preserve">LME Aluminium Cash-Settlement</t>
  </si>
  <si>
    <t xml:space="preserve">LME Aluminium 3-month</t>
  </si>
  <si>
    <t xml:space="preserve">LME Aluminium stock</t>
  </si>
  <si>
    <t xml:space="preserve">LME Nickel Cash-Settlement</t>
  </si>
  <si>
    <t xml:space="preserve">LME Nickel 3-month</t>
  </si>
  <si>
    <t xml:space="preserve">LME Nickel stock</t>
  </si>
  <si>
    <t xml:space="preserve">Gold London Fixing</t>
  </si>
  <si>
    <t xml:space="preserve">31. May 2017</t>
  </si>
  <si>
    <t xml:space="preserve">1.919,50</t>
  </si>
  <si>
    <t xml:space="preserve">1.919,00</t>
  </si>
  <si>
    <t xml:space="preserve">1.473.925</t>
  </si>
  <si>
    <t xml:space="preserve">8.810,00</t>
  </si>
  <si>
    <t xml:space="preserve">8.860,00</t>
  </si>
  <si>
    <t xml:space="preserve">1.263,80</t>
  </si>
  <si>
    <t xml:space="preserve">30. May 2017</t>
  </si>
  <si>
    <t xml:space="preserve">1.943,50</t>
  </si>
  <si>
    <t xml:space="preserve">1.487.700</t>
  </si>
  <si>
    <t xml:space="preserve">9.025,00</t>
  </si>
  <si>
    <t xml:space="preserve">9.070,00</t>
  </si>
  <si>
    <t xml:space="preserve">1.262,80</t>
  </si>
  <si>
    <t xml:space="preserve">26. May 2017</t>
  </si>
  <si>
    <t xml:space="preserve">1.950,00</t>
  </si>
  <si>
    <t xml:space="preserve">1.953,50</t>
  </si>
  <si>
    <t xml:space="preserve">1.496.450</t>
  </si>
  <si>
    <t xml:space="preserve">9.005,00</t>
  </si>
  <si>
    <t xml:space="preserve">9.045,00</t>
  </si>
  <si>
    <t xml:space="preserve">1.265,00</t>
  </si>
  <si>
    <t xml:space="preserve">24. May 2017</t>
  </si>
  <si>
    <t xml:space="preserve">1.944,00</t>
  </si>
  <si>
    <t xml:space="preserve">1.480.025</t>
  </si>
  <si>
    <t xml:space="preserve">9.130,00</t>
  </si>
  <si>
    <t xml:space="preserve">9.160,00</t>
  </si>
  <si>
    <t xml:space="preserve">1.251,35</t>
  </si>
  <si>
    <t xml:space="preserve">23. May 2017</t>
  </si>
  <si>
    <t xml:space="preserve">1.926,00</t>
  </si>
  <si>
    <t xml:space="preserve">1.930,00</t>
  </si>
  <si>
    <t xml:space="preserve">1.489.325</t>
  </si>
  <si>
    <t xml:space="preserve">9.290,00</t>
  </si>
  <si>
    <t xml:space="preserve">9.340,00</t>
  </si>
  <si>
    <t xml:space="preserve">1.259,90</t>
  </si>
  <si>
    <t xml:space="preserve">22. May 2017</t>
  </si>
  <si>
    <t xml:space="preserve">1.943,00</t>
  </si>
  <si>
    <t xml:space="preserve">1.941,50</t>
  </si>
  <si>
    <t xml:space="preserve">1.495.350</t>
  </si>
  <si>
    <t xml:space="preserve">9.370,00</t>
  </si>
  <si>
    <t xml:space="preserve">9.450,00</t>
  </si>
  <si>
    <t xml:space="preserve">1.255,25</t>
  </si>
  <si>
    <t xml:space="preserve">19. May 2017</t>
  </si>
  <si>
    <t xml:space="preserve">1.938,00</t>
  </si>
  <si>
    <t xml:space="preserve">1.506.700</t>
  </si>
  <si>
    <t xml:space="preserve">9.180,00</t>
  </si>
  <si>
    <t xml:space="preserve">9.205,00</t>
  </si>
  <si>
    <t xml:space="preserve">1.251,85</t>
  </si>
  <si>
    <t xml:space="preserve">18. May 2017</t>
  </si>
  <si>
    <t xml:space="preserve">1.905,00</t>
  </si>
  <si>
    <t xml:space="preserve">1.906,00</t>
  </si>
  <si>
    <t xml:space="preserve">1.515.400</t>
  </si>
  <si>
    <t xml:space="preserve">9.040,00</t>
  </si>
  <si>
    <t xml:space="preserve">1.261,35</t>
  </si>
  <si>
    <t xml:space="preserve">17. May 2017</t>
  </si>
  <si>
    <t xml:space="preserve">1.928,00</t>
  </si>
  <si>
    <t xml:space="preserve">1.526.800</t>
  </si>
  <si>
    <t xml:space="preserve">9.165,00</t>
  </si>
  <si>
    <t xml:space="preserve">9.200,00</t>
  </si>
  <si>
    <t xml:space="preserve">1.244,60</t>
  </si>
  <si>
    <t xml:space="preserve">16. May 2017</t>
  </si>
  <si>
    <t xml:space="preserve">1.915,00</t>
  </si>
  <si>
    <t xml:space="preserve">1.912,50</t>
  </si>
  <si>
    <t xml:space="preserve">1.536.275</t>
  </si>
  <si>
    <t xml:space="preserve">9.015,00</t>
  </si>
  <si>
    <t xml:space="preserve">9.090,00</t>
  </si>
  <si>
    <t xml:space="preserve">1.234,05</t>
  </si>
  <si>
    <t xml:space="preserve">15. May 2017</t>
  </si>
  <si>
    <t xml:space="preserve">1.899,50</t>
  </si>
  <si>
    <t xml:space="preserve">1.545.025</t>
  </si>
  <si>
    <t xml:space="preserve">9.310,00</t>
  </si>
  <si>
    <t xml:space="preserve">9.345,00</t>
  </si>
  <si>
    <t xml:space="preserve">1.231,50</t>
  </si>
  <si>
    <t xml:space="preserve">12. May 2017</t>
  </si>
  <si>
    <t xml:space="preserve">1.880,00</t>
  </si>
  <si>
    <t xml:space="preserve">1.884,00</t>
  </si>
  <si>
    <t xml:space="preserve">1.556.150</t>
  </si>
  <si>
    <t xml:space="preserve">9.325,00</t>
  </si>
  <si>
    <t xml:space="preserve">9.365,00</t>
  </si>
  <si>
    <t xml:space="preserve">1.227,90</t>
  </si>
  <si>
    <t xml:space="preserve">11. May 2017</t>
  </si>
  <si>
    <t xml:space="preserve">1.887,00</t>
  </si>
  <si>
    <t xml:space="preserve">1.890,00</t>
  </si>
  <si>
    <t xml:space="preserve">1.564.800</t>
  </si>
  <si>
    <t xml:space="preserve">9.375,00</t>
  </si>
  <si>
    <t xml:space="preserve">1.221,00</t>
  </si>
  <si>
    <t xml:space="preserve">10. May 2017</t>
  </si>
  <si>
    <t xml:space="preserve">1.870,00</t>
  </si>
  <si>
    <t xml:space="preserve">1.875,00</t>
  </si>
  <si>
    <t xml:space="preserve">1.570.575</t>
  </si>
  <si>
    <t xml:space="preserve">9.195,00</t>
  </si>
  <si>
    <t xml:space="preserve">9.245,00</t>
  </si>
  <si>
    <t xml:space="preserve">1.222,95</t>
  </si>
  <si>
    <t xml:space="preserve">09. May 2017</t>
  </si>
  <si>
    <t xml:space="preserve">1.874,00</t>
  </si>
  <si>
    <t xml:space="preserve">1.577.800</t>
  </si>
  <si>
    <t xml:space="preserve">9.190,00</t>
  </si>
  <si>
    <t xml:space="preserve">9.230,00</t>
  </si>
  <si>
    <t xml:space="preserve">1.225,15</t>
  </si>
  <si>
    <t xml:space="preserve">08. May 2017</t>
  </si>
  <si>
    <t xml:space="preserve">1.879,00</t>
  </si>
  <si>
    <t xml:space="preserve">1.592.300</t>
  </si>
  <si>
    <t xml:space="preserve">9.085,00</t>
  </si>
  <si>
    <t xml:space="preserve">1.229,70</t>
  </si>
  <si>
    <t xml:space="preserve">05. May 2017</t>
  </si>
  <si>
    <t xml:space="preserve">1.907,00</t>
  </si>
  <si>
    <t xml:space="preserve">1.914,00</t>
  </si>
  <si>
    <t xml:space="preserve">1.599.725</t>
  </si>
  <si>
    <t xml:space="preserve">8.935,00</t>
  </si>
  <si>
    <t xml:space="preserve">8.980,00</t>
  </si>
  <si>
    <t xml:space="preserve">1.239,40</t>
  </si>
  <si>
    <t xml:space="preserve">04. May 2017</t>
  </si>
  <si>
    <t xml:space="preserve">1.909,50</t>
  </si>
  <si>
    <t xml:space="preserve">1.916,50</t>
  </si>
  <si>
    <t xml:space="preserve">1.609.925</t>
  </si>
  <si>
    <t xml:space="preserve">9.010,00</t>
  </si>
  <si>
    <t xml:space="preserve">9.060,00</t>
  </si>
  <si>
    <t xml:space="preserve">1.235,85</t>
  </si>
  <si>
    <t xml:space="preserve">03. May 2017</t>
  </si>
  <si>
    <t xml:space="preserve">1.916,00</t>
  </si>
  <si>
    <t xml:space="preserve">1.922,50</t>
  </si>
  <si>
    <t xml:space="preserve">1.617.100</t>
  </si>
  <si>
    <t xml:space="preserve">9.280,00</t>
  </si>
  <si>
    <t xml:space="preserve">1.253,95</t>
  </si>
  <si>
    <t xml:space="preserve">02. May 2017</t>
  </si>
  <si>
    <t xml:space="preserve">1.909,00</t>
  </si>
  <si>
    <t xml:space="preserve">1.917,50</t>
  </si>
  <si>
    <t xml:space="preserve">1.633.325</t>
  </si>
  <si>
    <t xml:space="preserve">9.485,00</t>
  </si>
  <si>
    <t xml:space="preserve">9.505,00</t>
  </si>
  <si>
    <t xml:space="preserve">1.255,80</t>
  </si>
  <si>
    <t xml:space="preserve">Copper</t>
  </si>
  <si>
    <t xml:space="preserve">Zinc</t>
  </si>
  <si>
    <t xml:space="preserve">WTI Crude Oil</t>
  </si>
  <si>
    <t xml:space="preserve">LME Copper Cash-Settlement</t>
  </si>
  <si>
    <t xml:space="preserve">LME Copper 3-month</t>
  </si>
  <si>
    <t xml:space="preserve">LME Copper stock</t>
  </si>
  <si>
    <t xml:space="preserve">LME Zinc Cash-Settlement</t>
  </si>
  <si>
    <t xml:space="preserve">LME Zinc 3-month</t>
  </si>
  <si>
    <t xml:space="preserve">LME Zinc stock</t>
  </si>
  <si>
    <t xml:space="preserve">Price</t>
  </si>
  <si>
    <t xml:space="preserve">Open</t>
  </si>
  <si>
    <t xml:space="preserve">High</t>
  </si>
  <si>
    <t xml:space="preserve">Low</t>
  </si>
  <si>
    <t xml:space="preserve">Vol.</t>
  </si>
  <si>
    <t xml:space="preserve">Change %</t>
  </si>
  <si>
    <t xml:space="preserve">5.615,50</t>
  </si>
  <si>
    <t xml:space="preserve">5.640,00</t>
  </si>
  <si>
    <t xml:space="preserve">2.572,00</t>
  </si>
  <si>
    <t xml:space="preserve">2.587,00</t>
  </si>
  <si>
    <t xml:space="preserve">May 31, 2017</t>
  </si>
  <si>
    <t xml:space="preserve">779.14K</t>
  </si>
  <si>
    <t xml:space="preserve">5.608,00</t>
  </si>
  <si>
    <t xml:space="preserve">5.630,00</t>
  </si>
  <si>
    <t xml:space="preserve">2.624,00</t>
  </si>
  <si>
    <t xml:space="preserve">2.639,00</t>
  </si>
  <si>
    <t xml:space="preserve">May 30, 2017</t>
  </si>
  <si>
    <t xml:space="preserve">663.49K</t>
  </si>
  <si>
    <t xml:space="preserve">5.671,00</t>
  </si>
  <si>
    <t xml:space="preserve">5.689,00</t>
  </si>
  <si>
    <t xml:space="preserve">2.622,50</t>
  </si>
  <si>
    <t xml:space="preserve">2.630,00</t>
  </si>
  <si>
    <t xml:space="preserve">May 29, 2017</t>
  </si>
  <si>
    <t xml:space="preserve">-</t>
  </si>
  <si>
    <t xml:space="preserve">5.662,50</t>
  </si>
  <si>
    <t xml:space="preserve">5.680,00</t>
  </si>
  <si>
    <t xml:space="preserve">2.627,00</t>
  </si>
  <si>
    <t xml:space="preserve">2.636,00</t>
  </si>
  <si>
    <t xml:space="preserve">May 28, 2017</t>
  </si>
  <si>
    <t xml:space="preserve">5.660,50</t>
  </si>
  <si>
    <t xml:space="preserve">5.684,00</t>
  </si>
  <si>
    <t xml:space="preserve">2.647,00</t>
  </si>
  <si>
    <t xml:space="preserve">2.661,00</t>
  </si>
  <si>
    <t xml:space="preserve">May 26, 2017</t>
  </si>
  <si>
    <t xml:space="preserve">763.92K</t>
  </si>
  <si>
    <t xml:space="preserve">5.677,00</t>
  </si>
  <si>
    <t xml:space="preserve">5.695,50</t>
  </si>
  <si>
    <t xml:space="preserve">2.631,00</t>
  </si>
  <si>
    <t xml:space="preserve">2.645,00</t>
  </si>
  <si>
    <t xml:space="preserve">May 25, 2017</t>
  </si>
  <si>
    <t xml:space="preserve">1.15M</t>
  </si>
  <si>
    <t xml:space="preserve">5.596,00</t>
  </si>
  <si>
    <t xml:space="preserve">5.617,50</t>
  </si>
  <si>
    <t xml:space="preserve">2.569,00</t>
  </si>
  <si>
    <t xml:space="preserve">2.579,00</t>
  </si>
  <si>
    <t xml:space="preserve">May 24, 2017</t>
  </si>
  <si>
    <t xml:space="preserve">736.34K</t>
  </si>
  <si>
    <t xml:space="preserve">5.490,00</t>
  </si>
  <si>
    <t xml:space="preserve">5.508,00</t>
  </si>
  <si>
    <t xml:space="preserve">2.462,00</t>
  </si>
  <si>
    <t xml:space="preserve">2.470,00</t>
  </si>
  <si>
    <t xml:space="preserve">May 23, 2017</t>
  </si>
  <si>
    <t xml:space="preserve">584.14K</t>
  </si>
  <si>
    <t xml:space="preserve">5.575,00</t>
  </si>
  <si>
    <t xml:space="preserve">5.597,00</t>
  </si>
  <si>
    <t xml:space="preserve">2.561,00</t>
  </si>
  <si>
    <t xml:space="preserve">May 22, 2017</t>
  </si>
  <si>
    <t xml:space="preserve">30.01K</t>
  </si>
  <si>
    <t xml:space="preserve">5.584,00</t>
  </si>
  <si>
    <t xml:space="preserve">5.594,00</t>
  </si>
  <si>
    <t xml:space="preserve">2.517,00</t>
  </si>
  <si>
    <t xml:space="preserve">2.527,00</t>
  </si>
  <si>
    <t xml:space="preserve">May 19, 2017</t>
  </si>
  <si>
    <t xml:space="preserve">146.45K</t>
  </si>
  <si>
    <t xml:space="preserve">5.586,00</t>
  </si>
  <si>
    <t xml:space="preserve">5.612,00</t>
  </si>
  <si>
    <t xml:space="preserve">2.568,50</t>
  </si>
  <si>
    <t xml:space="preserve">2.585,50</t>
  </si>
  <si>
    <t xml:space="preserve">May 18, 2017</t>
  </si>
  <si>
    <t xml:space="preserve">242.75K</t>
  </si>
  <si>
    <t xml:space="preserve">5.520,00</t>
  </si>
  <si>
    <t xml:space="preserve">5.541,00</t>
  </si>
  <si>
    <t xml:space="preserve">2.582,00</t>
  </si>
  <si>
    <t xml:space="preserve">2.593,00</t>
  </si>
  <si>
    <t xml:space="preserve">May 17, 2017</t>
  </si>
  <si>
    <t xml:space="preserve">650.11K</t>
  </si>
  <si>
    <t xml:space="preserve">5.580,50</t>
  </si>
  <si>
    <t xml:space="preserve">5.603,00</t>
  </si>
  <si>
    <t xml:space="preserve">2.615,00</t>
  </si>
  <si>
    <t xml:space="preserve">May 16, 2017</t>
  </si>
  <si>
    <t xml:space="preserve">589.21K</t>
  </si>
  <si>
    <t xml:space="preserve">5.512,00</t>
  </si>
  <si>
    <t xml:space="preserve">5.537,50</t>
  </si>
  <si>
    <t xml:space="preserve">2.592,00</t>
  </si>
  <si>
    <t xml:space="preserve">2.609,00</t>
  </si>
  <si>
    <t xml:space="preserve">May 15, 2017</t>
  </si>
  <si>
    <t xml:space="preserve">687.15K</t>
  </si>
  <si>
    <t xml:space="preserve">5.496,00</t>
  </si>
  <si>
    <t xml:space="preserve">2.632,00</t>
  </si>
  <si>
    <t xml:space="preserve">2.629,00</t>
  </si>
  <si>
    <t xml:space="preserve">May 12, 2017</t>
  </si>
  <si>
    <t xml:space="preserve">537.49K</t>
  </si>
  <si>
    <t xml:space="preserve">5.466,00</t>
  </si>
  <si>
    <t xml:space="preserve">5.491,00</t>
  </si>
  <si>
    <t xml:space="preserve">2.571,00</t>
  </si>
  <si>
    <t xml:space="preserve">May 11, 2017</t>
  </si>
  <si>
    <t xml:space="preserve">661.78K</t>
  </si>
  <si>
    <t xml:space="preserve">5.530,50</t>
  </si>
  <si>
    <t xml:space="preserve">5.560,00</t>
  </si>
  <si>
    <t xml:space="preserve">2.577,00</t>
  </si>
  <si>
    <t xml:space="preserve">May 10, 2017</t>
  </si>
  <si>
    <t xml:space="preserve">819.80K</t>
  </si>
  <si>
    <t xml:space="preserve">5.543,00</t>
  </si>
  <si>
    <t xml:space="preserve">5.570,00</t>
  </si>
  <si>
    <t xml:space="preserve">2.570,00</t>
  </si>
  <si>
    <t xml:space="preserve">2.567,00</t>
  </si>
  <si>
    <t xml:space="preserve">May 09, 2017</t>
  </si>
  <si>
    <t xml:space="preserve">701.94K</t>
  </si>
  <si>
    <t xml:space="preserve">5.636,50</t>
  </si>
  <si>
    <t xml:space="preserve">5.665,00</t>
  </si>
  <si>
    <t xml:space="preserve">2.600,00</t>
  </si>
  <si>
    <t xml:space="preserve">2.603,00</t>
  </si>
  <si>
    <t xml:space="preserve">May 08, 2017</t>
  </si>
  <si>
    <t xml:space="preserve">785.06K</t>
  </si>
  <si>
    <t xml:space="preserve">5.746,50</t>
  </si>
  <si>
    <t xml:space="preserve">5.780,00</t>
  </si>
  <si>
    <t xml:space="preserve">2.639,50</t>
  </si>
  <si>
    <t xml:space="preserve">2.642,00</t>
  </si>
  <si>
    <t xml:space="preserve">May 05, 2017</t>
  </si>
  <si>
    <t xml:space="preserve">1.02M</t>
  </si>
  <si>
    <t xml:space="preserve">May 04, 2017</t>
  </si>
  <si>
    <t xml:space="preserve">943.96K</t>
  </si>
  <si>
    <t xml:space="preserve">May 03, 2017</t>
  </si>
  <si>
    <t xml:space="preserve">691.32K</t>
  </si>
  <si>
    <t xml:space="preserve">May 02, 2017</t>
  </si>
  <si>
    <t xml:space="preserve">702.38K</t>
  </si>
  <si>
    <t xml:space="preserve">May 01, 2017</t>
  </si>
  <si>
    <t xml:space="preserve">364.39K</t>
  </si>
  <si>
    <t xml:space="preserve">Company</t>
  </si>
  <si>
    <t xml:space="preserve">Ticker</t>
  </si>
  <si>
    <t xml:space="preserve">Currency</t>
  </si>
  <si>
    <t xml:space="preserve">Price @ </t>
  </si>
  <si>
    <t xml:space="preserve">Initial Existing Shareholdings</t>
  </si>
  <si>
    <t xml:space="preserve">Purchase</t>
  </si>
  <si>
    <t xml:space="preserve">Units</t>
  </si>
  <si>
    <t xml:space="preserve">Total Purchase Value</t>
  </si>
  <si>
    <t xml:space="preserve">Sale</t>
  </si>
  <si>
    <t xml:space="preserve">Total Sale Value</t>
  </si>
  <si>
    <t xml:space="preserve">Realised Gain/Loss</t>
  </si>
  <si>
    <t xml:space="preserve">Price @</t>
  </si>
  <si>
    <t xml:space="preserve">Total Current Shareholdings</t>
  </si>
  <si>
    <t xml:space="preserve">Unrealised Gain/Loss</t>
  </si>
  <si>
    <t xml:space="preserve">HKD</t>
  </si>
  <si>
    <t xml:space="preserve">HKEX Stocks</t>
  </si>
  <si>
    <t xml:space="preserve">Overall Results (HKEX)</t>
  </si>
  <si>
    <t xml:space="preserve">Net realised gain / (loss)</t>
  </si>
  <si>
    <t xml:space="preserve">Net unrealised gain / (loss)</t>
  </si>
  <si>
    <t xml:space="preserve">Overall realised percentage gain / (loss) for the month (in SGD)</t>
  </si>
  <si>
    <t xml:space="preserve">CAD</t>
  </si>
  <si>
    <t xml:space="preserve">TSX Stocks</t>
  </si>
  <si>
    <t xml:space="preserve">Overall Results (TSX)</t>
  </si>
  <si>
    <t xml:space="preserve">US$</t>
  </si>
  <si>
    <t xml:space="preserve">$</t>
  </si>
  <si>
    <t xml:space="preserve">NYSE Stocks</t>
  </si>
  <si>
    <t xml:space="preserve">Overall Results (NYSE)</t>
  </si>
  <si>
    <t xml:space="preserve">SGX Stocks</t>
  </si>
  <si>
    <t xml:space="preserve">Overall Results (SGX)</t>
  </si>
  <si>
    <t xml:space="preserve">Overall Results from  Stocks</t>
  </si>
  <si>
    <t xml:space="preserve">Balance of funds during the month</t>
  </si>
  <si>
    <t xml:space="preserve">% return for the month</t>
  </si>
  <si>
    <t xml:space="preserve"># of trading days balance generated gains for</t>
  </si>
  <si>
    <t xml:space="preserve">Weighted % return for the month</t>
  </si>
  <si>
    <t xml:space="preserve">1 - 21 Feb</t>
  </si>
  <si>
    <t xml:space="preserve">22 - 28 Feb</t>
  </si>
  <si>
    <t xml:space="preserve">Column1</t>
  </si>
  <si>
    <t xml:space="preserve">Monthly returns</t>
  </si>
  <si>
    <t xml:space="preserve">Cumulative returns %</t>
  </si>
  <si>
    <t xml:space="preserve">Cumulative returns</t>
  </si>
  <si>
    <t xml:space="preserve">Balance (net of comms) at end of month</t>
  </si>
  <si>
    <t xml:space="preserve">Cumulative Commission charged</t>
  </si>
  <si>
    <t xml:space="preserve">Commission for the month</t>
  </si>
  <si>
    <t xml:space="preserve">Commission tranche</t>
  </si>
  <si>
    <t xml:space="preserve">&lt;</t>
  </si>
  <si>
    <t xml:space="preserve">R</t>
  </si>
  <si>
    <t xml:space="preserve">&gt;</t>
  </si>
</sst>
</file>

<file path=xl/styles.xml><?xml version="1.0" encoding="utf-8"?>
<styleSheet xmlns="http://schemas.openxmlformats.org/spreadsheetml/2006/main">
  <numFmts count="21">
    <numFmt numFmtId="164" formatCode="General"/>
    <numFmt numFmtId="165" formatCode="_(* #,##0.00_);_(* \(#,##0.00\);_(* \-??_);_(@_)"/>
    <numFmt numFmtId="166" formatCode="0.0"/>
    <numFmt numFmtId="167" formatCode="0%"/>
    <numFmt numFmtId="168" formatCode="0.00%"/>
    <numFmt numFmtId="169" formatCode="M/D/YYYY"/>
    <numFmt numFmtId="170" formatCode="_-\$* #,##0.00_-;&quot;-$&quot;* #,##0.00_-;_-\$* \-??_-;_-@_-"/>
    <numFmt numFmtId="171" formatCode="D/MMM/YY"/>
    <numFmt numFmtId="172" formatCode="#,##0.00000000_ ;[RED]\-#,##0.00000000\ "/>
    <numFmt numFmtId="173" formatCode="#,##0.0000000000_ ;[RED]\-#,##0.0000000000\ "/>
    <numFmt numFmtId="174" formatCode="_-* #,##0.00_-;\-* #,##0.00_-;_-* \-??_-;_-@_-"/>
    <numFmt numFmtId="175" formatCode="#,##0.00_);[RED]\(#,##0.00\)"/>
    <numFmt numFmtId="176" formatCode="_-&quot;U$&quot;* #,##0.00_-&quot;/metric ton&quot;;&quot;-U$&quot;* #,##0.00_-;_-\$* \-??_-;_-@_-"/>
    <numFmt numFmtId="177" formatCode="#,##0.0000"/>
    <numFmt numFmtId="178" formatCode="#,##0_);\(#,##0\)"/>
    <numFmt numFmtId="179" formatCode="0.0000%"/>
    <numFmt numFmtId="180" formatCode="_(* #,##0.0000_);_(* \(#,##0.0000\);_(* \-??_);_(@_)"/>
    <numFmt numFmtId="181" formatCode="0.0%"/>
    <numFmt numFmtId="182" formatCode="_(* #,##0_);_(* \(#,##0\);_(* \-??_);_(@_)"/>
    <numFmt numFmtId="183" formatCode="\$#,##0;[RED]&quot;-$&quot;#,##0"/>
    <numFmt numFmtId="184" formatCode="MMM/YY"/>
  </numFmts>
  <fonts count="23">
    <font>
      <sz val="11"/>
      <color rgb="FF000000"/>
      <name val="Calibri"/>
      <family val="2"/>
      <charset val="1"/>
    </font>
    <font>
      <sz val="10"/>
      <name val="Arial"/>
      <family val="0"/>
    </font>
    <font>
      <sz val="10"/>
      <name val="Arial"/>
      <family val="0"/>
    </font>
    <font>
      <sz val="10"/>
      <name val="Arial"/>
      <family val="0"/>
    </font>
    <font>
      <sz val="9"/>
      <name val="Times New Roman"/>
      <family val="0"/>
      <charset val="1"/>
    </font>
    <font>
      <sz val="10"/>
      <name val="Arial"/>
      <family val="2"/>
      <charset val="1"/>
    </font>
    <font>
      <i val="true"/>
      <sz val="11"/>
      <color rgb="FFFF0000"/>
      <name val="Calibri"/>
      <family val="2"/>
      <charset val="1"/>
    </font>
    <font>
      <b val="true"/>
      <sz val="11"/>
      <color rgb="FF000000"/>
      <name val="Calibri"/>
      <family val="2"/>
      <charset val="1"/>
    </font>
    <font>
      <sz val="11"/>
      <color rgb="FFFF0000"/>
      <name val="Calibri"/>
      <family val="2"/>
      <charset val="1"/>
    </font>
    <font>
      <sz val="11"/>
      <color rgb="FF00B050"/>
      <name val="Calibri"/>
      <family val="2"/>
      <charset val="1"/>
    </font>
    <font>
      <b val="true"/>
      <u val="single"/>
      <sz val="11"/>
      <color rgb="FF000000"/>
      <name val="Calibri"/>
      <family val="2"/>
      <charset val="1"/>
    </font>
    <font>
      <b val="true"/>
      <sz val="11"/>
      <color rgb="FFFFFFFF"/>
      <name val="Calibri"/>
      <family val="2"/>
      <charset val="1"/>
    </font>
    <font>
      <i val="true"/>
      <sz val="11"/>
      <color rgb="FF000000"/>
      <name val="Calibri"/>
      <family val="2"/>
      <charset val="1"/>
    </font>
    <font>
      <b val="true"/>
      <sz val="11"/>
      <color rgb="FF00B050"/>
      <name val="Calibri"/>
      <family val="2"/>
      <charset val="1"/>
    </font>
    <font>
      <sz val="11"/>
      <color rgb="FF000000"/>
      <name val="Trebuchet MS"/>
      <family val="2"/>
      <charset val="1"/>
    </font>
    <font>
      <sz val="11"/>
      <color rgb="FF92D050"/>
      <name val="Calibri"/>
      <family val="2"/>
      <charset val="1"/>
    </font>
    <font>
      <b val="true"/>
      <sz val="8"/>
      <color rgb="FF000000"/>
      <name val="Calibri"/>
      <family val="2"/>
      <charset val="1"/>
    </font>
    <font>
      <sz val="8"/>
      <color rgb="FF000000"/>
      <name val="Calibri"/>
      <family val="2"/>
      <charset val="1"/>
    </font>
    <font>
      <sz val="8"/>
      <color rgb="FFFF0000"/>
      <name val="Calibri"/>
      <family val="2"/>
      <charset val="1"/>
    </font>
    <font>
      <sz val="8"/>
      <name val="Calibri"/>
      <family val="2"/>
      <charset val="1"/>
    </font>
    <font>
      <b val="true"/>
      <sz val="11"/>
      <color rgb="FF92D050"/>
      <name val="Calibri"/>
      <family val="2"/>
      <charset val="1"/>
    </font>
    <font>
      <sz val="11"/>
      <name val="Calibri"/>
      <family val="2"/>
      <charset val="1"/>
    </font>
    <font>
      <sz val="11"/>
      <color rgb="FFFFFFFF"/>
      <name val="Calibri"/>
      <family val="2"/>
      <charset val="1"/>
    </font>
  </fonts>
  <fills count="12">
    <fill>
      <patternFill patternType="none"/>
    </fill>
    <fill>
      <patternFill patternType="gray125"/>
    </fill>
    <fill>
      <patternFill patternType="solid">
        <fgColor rgb="FFD7E4BD"/>
        <bgColor rgb="FFDDDDDD"/>
      </patternFill>
    </fill>
    <fill>
      <patternFill patternType="solid">
        <fgColor rgb="FFE6E0EC"/>
        <bgColor rgb="FFDDDDDD"/>
      </patternFill>
    </fill>
    <fill>
      <patternFill patternType="solid">
        <fgColor rgb="FF0070C0"/>
        <bgColor rgb="FF008080"/>
      </patternFill>
    </fill>
    <fill>
      <patternFill patternType="solid">
        <fgColor rgb="FFFFFF00"/>
        <bgColor rgb="FFFFFF00"/>
      </patternFill>
    </fill>
    <fill>
      <patternFill patternType="solid">
        <fgColor rgb="FF000000"/>
        <bgColor rgb="FF003300"/>
      </patternFill>
    </fill>
    <fill>
      <patternFill patternType="solid">
        <fgColor rgb="FFFFFFFF"/>
        <bgColor rgb="FFEEECE1"/>
      </patternFill>
    </fill>
    <fill>
      <patternFill patternType="solid">
        <fgColor rgb="FFDDDDDD"/>
        <bgColor rgb="FFE6E0EC"/>
      </patternFill>
    </fill>
    <fill>
      <patternFill patternType="solid">
        <fgColor rgb="FFEEECE1"/>
        <bgColor rgb="FFE6E0EC"/>
      </patternFill>
    </fill>
    <fill>
      <patternFill patternType="solid">
        <fgColor rgb="FFA6A6A6"/>
        <bgColor rgb="FF9999FF"/>
      </patternFill>
    </fill>
    <fill>
      <patternFill patternType="solid">
        <fgColor rgb="FF00B050"/>
        <bgColor rgb="FF008080"/>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top style="thin"/>
      <bottom style="double"/>
      <diagonal/>
    </border>
    <border diagonalUp="false" diagonalDown="false">
      <left/>
      <right/>
      <top style="thin"/>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style="double"/>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9"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6" fillId="0" borderId="0" xfId="15" applyFont="true" applyBorder="true" applyAlignment="true" applyProtection="true">
      <alignment horizontal="general" vertical="top" textRotation="0" wrapText="true" indent="0" shrinkToFit="false"/>
      <protection locked="true" hidden="false"/>
    </xf>
    <xf numFmtId="164" fontId="0" fillId="0" borderId="1" xfId="17" applyFont="true" applyBorder="true" applyAlignment="true" applyProtection="true">
      <alignment horizontal="general" vertical="bottom" textRotation="0" wrapText="false" indent="0" shrinkToFit="false"/>
      <protection locked="true" hidden="false"/>
    </xf>
    <xf numFmtId="170" fontId="0" fillId="0" borderId="1" xfId="17" applyFont="true" applyBorder="true" applyAlignment="true" applyProtection="true">
      <alignment horizontal="general" vertical="bottom" textRotation="0" wrapText="false" indent="0" shrinkToFit="false"/>
      <protection locked="true" hidden="false"/>
    </xf>
    <xf numFmtId="171" fontId="0" fillId="0" borderId="1"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5" fontId="7" fillId="3" borderId="0" xfId="15"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7" fillId="0" borderId="0" xfId="15"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5" fontId="7" fillId="0" borderId="2" xfId="15" applyFont="true" applyBorder="true" applyAlignment="true" applyProtection="true">
      <alignment horizontal="general" vertical="bottom" textRotation="0" wrapText="false" indent="0" shrinkToFit="false"/>
      <protection locked="true" hidden="false"/>
    </xf>
    <xf numFmtId="167" fontId="0" fillId="0" borderId="2" xfId="19" applyFont="true" applyBorder="true" applyAlignment="true" applyProtection="true">
      <alignment horizontal="left"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7" fontId="0" fillId="0" borderId="0" xfId="19" applyFont="true" applyBorder="true" applyAlignment="true" applyProtection="true">
      <alignment horizontal="left" vertical="bottom" textRotation="0" wrapText="false" indent="0" shrinkToFit="false"/>
      <protection locked="true" hidden="false"/>
    </xf>
    <xf numFmtId="173"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bottom" textRotation="0" wrapText="false" indent="0" shrinkToFit="false"/>
      <protection locked="true" hidden="false"/>
    </xf>
    <xf numFmtId="168" fontId="8" fillId="0" borderId="0" xfId="19" applyFont="true" applyBorder="true" applyAlignment="true" applyProtection="tru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8" fontId="9" fillId="0" borderId="0" xfId="19" applyFont="true" applyBorder="true" applyAlignment="true" applyProtection="tru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justify" vertical="top" textRotation="0" wrapText="true" indent="0" shrinkToFit="false"/>
      <protection locked="true" hidden="false"/>
    </xf>
    <xf numFmtId="164" fontId="0" fillId="0" borderId="0" xfId="0" applyFont="false" applyBorder="false" applyAlignment="true" applyProtection="false">
      <alignment horizontal="justify" vertical="top" textRotation="0" wrapText="true" indent="0" shrinkToFit="false"/>
      <protection locked="true" hidden="false"/>
    </xf>
    <xf numFmtId="164" fontId="11" fillId="4"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76"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5" fontId="0" fillId="0" borderId="0" xfId="22" applyFont="true" applyBorder="true" applyAlignment="true" applyProtection="true">
      <alignment horizontal="general" vertical="bottom" textRotation="0" wrapText="false" indent="0" shrinkToFit="false"/>
      <protection locked="true" hidden="false"/>
    </xf>
    <xf numFmtId="165" fontId="0" fillId="0" borderId="5" xfId="22"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5" fontId="0" fillId="0" borderId="2" xfId="22" applyFont="true" applyBorder="true" applyAlignment="true" applyProtection="true">
      <alignment horizontal="general" vertical="bottom" textRotation="0" wrapText="false" indent="0" shrinkToFit="false"/>
      <protection locked="true" hidden="false"/>
    </xf>
    <xf numFmtId="165" fontId="0" fillId="0" borderId="6" xfId="22"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8" fontId="12" fillId="0" borderId="5" xfId="19" applyFont="true" applyBorder="true" applyAlignment="true" applyProtection="true">
      <alignment horizontal="general" vertical="bottom" textRotation="0" wrapText="false" indent="0" shrinkToFit="false"/>
      <protection locked="true" hidden="false"/>
    </xf>
    <xf numFmtId="165" fontId="0" fillId="0" borderId="7" xfId="22"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8" fontId="7" fillId="0" borderId="6" xfId="19" applyFont="tru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75"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9" fontId="0" fillId="5" borderId="0" xfId="0" applyFont="true" applyBorder="false" applyAlignment="false" applyProtection="false">
      <alignment horizontal="general" vertical="bottom" textRotation="0" wrapText="false" indent="0" shrinkToFit="false"/>
      <protection locked="true" hidden="false"/>
    </xf>
    <xf numFmtId="175" fontId="0" fillId="5" borderId="0" xfId="0" applyFont="true" applyBorder="false" applyAlignment="false" applyProtection="false">
      <alignment horizontal="general" vertical="bottom" textRotation="0" wrapText="false" indent="0" shrinkToFit="false"/>
      <protection locked="true" hidden="false"/>
    </xf>
    <xf numFmtId="175" fontId="9" fillId="5" borderId="0" xfId="0" applyFont="true" applyBorder="false" applyAlignment="false" applyProtection="false">
      <alignment horizontal="general" vertical="bottom" textRotation="0" wrapText="false" indent="0" shrinkToFit="false"/>
      <protection locked="true" hidden="false"/>
    </xf>
    <xf numFmtId="168" fontId="9" fillId="5" borderId="0" xfId="0" applyFont="true" applyBorder="false" applyAlignment="false" applyProtection="false">
      <alignment horizontal="general" vertical="bottom" textRotation="0" wrapText="false" indent="0" shrinkToFit="false"/>
      <protection locked="true" hidden="false"/>
    </xf>
    <xf numFmtId="168" fontId="8" fillId="5"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5" fontId="8"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75" fontId="13" fillId="0" borderId="7"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75" fontId="7" fillId="0" borderId="0" xfId="0" applyFont="true" applyBorder="true" applyAlignment="false" applyProtection="false">
      <alignment horizontal="general" vertical="bottom" textRotation="0" wrapText="false" indent="0" shrinkToFit="false"/>
      <protection locked="true" hidden="false"/>
    </xf>
    <xf numFmtId="175" fontId="7" fillId="0" borderId="0" xfId="0" applyFont="true" applyBorder="false" applyAlignment="false" applyProtection="false">
      <alignment horizontal="general" vertical="bottom" textRotation="0" wrapText="false" indent="0" shrinkToFit="false"/>
      <protection locked="true" hidden="false"/>
    </xf>
    <xf numFmtId="175" fontId="7"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8" fontId="9" fillId="5"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7" borderId="1" xfId="0" applyFont="true" applyBorder="true" applyAlignment="true" applyProtection="false">
      <alignment horizontal="general" vertical="top" textRotation="0" wrapText="true" indent="1" shrinkToFit="false"/>
      <protection locked="true" hidden="false"/>
    </xf>
    <xf numFmtId="164" fontId="0" fillId="7" borderId="1" xfId="0" applyFont="true" applyBorder="true" applyAlignment="true" applyProtection="false">
      <alignment horizontal="right" vertical="top" textRotation="0" wrapText="true" indent="1" shrinkToFit="false"/>
      <protection locked="true" hidden="false"/>
    </xf>
    <xf numFmtId="164" fontId="0" fillId="8" borderId="1" xfId="0" applyFont="true" applyBorder="true" applyAlignment="true" applyProtection="false">
      <alignment horizontal="general" vertical="top" textRotation="0" wrapText="true" indent="1" shrinkToFit="false"/>
      <protection locked="true" hidden="false"/>
    </xf>
    <xf numFmtId="164" fontId="0" fillId="8" borderId="1" xfId="0" applyFont="true" applyBorder="true" applyAlignment="true" applyProtection="false">
      <alignment horizontal="right" vertical="top" textRotation="0" wrapText="true" indent="1" shrinkToFit="false"/>
      <protection locked="true" hidden="false"/>
    </xf>
    <xf numFmtId="164" fontId="14" fillId="7" borderId="0" xfId="0" applyFont="true" applyBorder="true" applyAlignment="true" applyProtection="false">
      <alignment horizontal="general" vertical="top" textRotation="0" wrapText="true" indent="1" shrinkToFit="false"/>
      <protection locked="true" hidden="false"/>
    </xf>
    <xf numFmtId="164" fontId="14" fillId="7" borderId="0" xfId="0" applyFont="true" applyBorder="false" applyAlignment="true" applyProtection="false">
      <alignment horizontal="general" vertical="top" textRotation="0" wrapText="true" indent="1"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10" borderId="0" xfId="0" applyFont="true" applyBorder="false" applyAlignment="true" applyProtection="false">
      <alignment horizontal="center" vertical="top" textRotation="0" wrapText="true" indent="0" shrinkToFit="false"/>
      <protection locked="true" hidden="false"/>
    </xf>
    <xf numFmtId="164" fontId="7" fillId="10" borderId="0" xfId="0" applyFont="true" applyBorder="true" applyAlignment="true" applyProtection="false">
      <alignment horizontal="center" vertical="top" textRotation="0" wrapText="true" indent="0" shrinkToFit="false"/>
      <protection locked="true" hidden="false"/>
    </xf>
    <xf numFmtId="175" fontId="7" fillId="10" borderId="0" xfId="0" applyFont="true" applyBorder="true" applyAlignment="true" applyProtection="false">
      <alignment horizontal="center" vertical="top" textRotation="0" wrapText="true" indent="0" shrinkToFit="false"/>
      <protection locked="true" hidden="false"/>
    </xf>
    <xf numFmtId="175" fontId="7" fillId="10" borderId="0" xfId="0" applyFont="true" applyBorder="false" applyAlignment="true" applyProtection="false">
      <alignment horizontal="center" vertical="top" textRotation="0" wrapText="true" indent="0" shrinkToFit="false"/>
      <protection locked="true" hidden="false"/>
    </xf>
    <xf numFmtId="169" fontId="7" fillId="10" borderId="0" xfId="0" applyFont="true" applyBorder="false" applyAlignment="true" applyProtection="false">
      <alignment horizontal="center" vertical="top" textRotation="0" wrapText="true" indent="0" shrinkToFit="false"/>
      <protection locked="true" hidden="false"/>
    </xf>
    <xf numFmtId="164" fontId="7" fillId="10" borderId="2" xfId="0" applyFont="true" applyBorder="true" applyAlignment="true" applyProtection="false">
      <alignment horizontal="center" vertical="bottom" textRotation="0" wrapText="true" indent="0" shrinkToFit="false"/>
      <protection locked="true" hidden="false"/>
    </xf>
    <xf numFmtId="168" fontId="7" fillId="10" borderId="2" xfId="0" applyFont="true" applyBorder="true" applyAlignment="true" applyProtection="false">
      <alignment horizontal="center" vertical="bottom" textRotation="0" wrapText="true" indent="0" shrinkToFit="false"/>
      <protection locked="true" hidden="false"/>
    </xf>
    <xf numFmtId="164" fontId="7" fillId="9" borderId="0" xfId="0" applyFont="true" applyBorder="true" applyAlignment="true" applyProtection="false">
      <alignment horizontal="center" vertical="bottom" textRotation="0" wrapText="false" indent="0" shrinkToFit="false"/>
      <protection locked="true" hidden="false"/>
    </xf>
    <xf numFmtId="175" fontId="7" fillId="0" borderId="0" xfId="0" applyFont="true" applyBorder="true" applyAlignment="true" applyProtection="false">
      <alignment horizontal="right" vertical="bottom" textRotation="0" wrapText="false" indent="0" shrinkToFit="false"/>
      <protection locked="true" hidden="false"/>
    </xf>
    <xf numFmtId="168" fontId="7"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true" applyProtection="false">
      <alignment horizontal="right" vertical="bottom" textRotation="0" wrapText="false" indent="0" shrinkToFit="false"/>
      <protection locked="true" hidden="false"/>
    </xf>
    <xf numFmtId="175" fontId="9" fillId="0" borderId="0" xfId="0" applyFont="true" applyBorder="false" applyAlignment="true" applyProtection="false">
      <alignment horizontal="right" vertical="bottom" textRotation="0" wrapText="false" indent="0" shrinkToFit="false"/>
      <protection locked="true" hidden="false"/>
    </xf>
    <xf numFmtId="175" fontId="9" fillId="0" borderId="0" xfId="0" applyFont="true" applyBorder="false" applyAlignment="true" applyProtection="false">
      <alignment horizontal="right" vertical="bottom" textRotation="0" wrapText="false" indent="0" shrinkToFit="false"/>
      <protection locked="true" hidden="false"/>
    </xf>
    <xf numFmtId="164" fontId="7" fillId="0" borderId="7" xfId="0" applyFont="true" applyBorder="true" applyAlignment="true" applyProtection="false">
      <alignment horizontal="center" vertical="bottom" textRotation="0" wrapText="false" indent="0" shrinkToFit="false"/>
      <protection locked="true" hidden="false"/>
    </xf>
    <xf numFmtId="164" fontId="7" fillId="9" borderId="7" xfId="0" applyFont="true" applyBorder="true" applyAlignment="false" applyProtection="false">
      <alignment horizontal="general" vertical="bottom" textRotation="0" wrapText="false" indent="0" shrinkToFit="false"/>
      <protection locked="true" hidden="false"/>
    </xf>
    <xf numFmtId="175" fontId="7" fillId="0" borderId="7" xfId="0" applyFont="true" applyBorder="true" applyAlignment="true" applyProtection="false">
      <alignment horizontal="right" vertical="bottom" textRotation="0" wrapText="false" indent="0" shrinkToFit="false"/>
      <protection locked="true" hidden="false"/>
    </xf>
    <xf numFmtId="169" fontId="7" fillId="0" borderId="7" xfId="0" applyFont="true" applyBorder="true" applyAlignment="false" applyProtection="false">
      <alignment horizontal="general" vertical="bottom" textRotation="0" wrapText="false" indent="0" shrinkToFit="false"/>
      <protection locked="true" hidden="false"/>
    </xf>
    <xf numFmtId="169"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75" fontId="13" fillId="0" borderId="7" xfId="0" applyFont="true" applyBorder="true" applyAlignment="true" applyProtection="false">
      <alignment horizontal="right"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75" fontId="7" fillId="0" borderId="0" xfId="0" applyFont="true" applyBorder="false" applyAlignment="true" applyProtection="false">
      <alignment horizontal="right"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right" vertical="bottom" textRotation="0" wrapText="false" indent="0" shrinkToFit="false"/>
      <protection locked="true" hidden="false"/>
    </xf>
    <xf numFmtId="164" fontId="7" fillId="11" borderId="0" xfId="0" applyFont="true" applyBorder="false" applyAlignment="true" applyProtection="false">
      <alignment horizontal="center" vertical="bottom" textRotation="0" wrapText="true" indent="0" shrinkToFit="false"/>
      <protection locked="true" hidden="false"/>
    </xf>
    <xf numFmtId="179" fontId="7" fillId="11" borderId="0" xfId="19" applyFont="true" applyBorder="true" applyAlignment="true" applyProtection="true">
      <alignment horizontal="general" vertical="center"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65" fontId="7" fillId="0" borderId="0" xfId="15" applyFont="true" applyBorder="true" applyAlignment="true" applyProtection="true">
      <alignment horizontal="right" vertical="bottom" textRotation="0" wrapText="false" indent="0" shrinkToFit="false"/>
      <protection locked="true" hidden="false"/>
    </xf>
    <xf numFmtId="165" fontId="0" fillId="0" borderId="0" xfId="15" applyFont="true" applyBorder="true" applyAlignment="true" applyProtection="true">
      <alignment horizontal="right" vertical="bottom" textRotation="0" wrapText="false" indent="0" shrinkToFit="false"/>
      <protection locked="true" hidden="false"/>
    </xf>
    <xf numFmtId="175" fontId="7" fillId="10" borderId="2" xfId="0" applyFont="true" applyBorder="true" applyAlignment="true" applyProtection="false">
      <alignment horizontal="center" vertical="bottom" textRotation="0" wrapText="true" indent="0" shrinkToFit="false"/>
      <protection locked="true" hidden="false"/>
    </xf>
    <xf numFmtId="168" fontId="15" fillId="0" borderId="0" xfId="0" applyFont="true" applyBorder="false" applyAlignment="false" applyProtection="false">
      <alignment horizontal="general" vertical="bottom" textRotation="0" wrapText="false" indent="0" shrinkToFit="false"/>
      <protection locked="true" hidden="false"/>
    </xf>
    <xf numFmtId="180" fontId="0" fillId="0" borderId="0" xfId="15" applyFont="true" applyBorder="true" applyAlignment="true" applyProtection="true">
      <alignment horizontal="center" vertical="bottom" textRotation="0" wrapText="false" indent="0" shrinkToFit="false"/>
      <protection locked="true" hidden="false"/>
    </xf>
    <xf numFmtId="165" fontId="0" fillId="0" borderId="0" xfId="15" applyFont="true" applyBorder="true" applyAlignment="true" applyProtection="true">
      <alignment horizontal="center" vertical="bottom" textRotation="0" wrapText="false" indent="0" shrinkToFit="false"/>
      <protection locked="true" hidden="false"/>
    </xf>
    <xf numFmtId="181" fontId="7" fillId="0" borderId="0" xfId="19" applyFont="true" applyBorder="true" applyAlignment="true" applyProtection="true">
      <alignment horizontal="righ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5" fontId="17" fillId="0" borderId="0" xfId="0" applyFont="true" applyBorder="false" applyAlignment="false" applyProtection="false">
      <alignment horizontal="general" vertical="bottom" textRotation="0" wrapText="false" indent="0" shrinkToFit="false"/>
      <protection locked="true" hidden="false"/>
    </xf>
    <xf numFmtId="181" fontId="0" fillId="0" borderId="0" xfId="19" applyFont="true" applyBorder="true" applyAlignment="true" applyProtection="tru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8" fontId="18" fillId="0" borderId="0" xfId="19" applyFont="true" applyBorder="true" applyAlignment="true" applyProtection="true">
      <alignment horizontal="right" vertical="bottom" textRotation="0" wrapText="false" indent="0" shrinkToFit="false"/>
      <protection locked="true" hidden="false"/>
    </xf>
    <xf numFmtId="168" fontId="19" fillId="0" borderId="0" xfId="19" applyFont="true" applyBorder="true" applyAlignment="true" applyProtection="true">
      <alignment horizontal="right" vertical="bottom" textRotation="0" wrapText="false" indent="0" shrinkToFit="false"/>
      <protection locked="true" hidden="false"/>
    </xf>
    <xf numFmtId="164" fontId="0" fillId="9" borderId="2" xfId="0" applyFont="false" applyBorder="true" applyAlignment="false" applyProtection="false">
      <alignment horizontal="general" vertical="bottom" textRotation="0" wrapText="false" indent="0" shrinkToFit="false"/>
      <protection locked="true" hidden="false"/>
    </xf>
    <xf numFmtId="175" fontId="0" fillId="0" borderId="2" xfId="0" applyFont="false" applyBorder="true" applyAlignment="true" applyProtection="false">
      <alignment horizontal="right" vertical="bottom" textRotation="0" wrapText="false" indent="0" shrinkToFit="false"/>
      <protection locked="true" hidden="false"/>
    </xf>
    <xf numFmtId="168" fontId="0" fillId="0" borderId="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8" fontId="20" fillId="0" borderId="7"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5" fontId="7" fillId="0" borderId="1" xfId="15" applyFont="true" applyBorder="true" applyAlignment="true" applyProtection="true">
      <alignment horizontal="center" vertical="bottom" textRotation="0" wrapText="true" indent="0" shrinkToFit="false"/>
      <protection locked="true" hidden="false"/>
    </xf>
    <xf numFmtId="182" fontId="0" fillId="0" borderId="0" xfId="15"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5" fontId="0" fillId="0" borderId="1" xfId="15"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7" fillId="0" borderId="11" xfId="15"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83" fontId="7" fillId="0" borderId="0" xfId="0" applyFont="true" applyBorder="false" applyAlignment="true" applyProtection="false">
      <alignment horizontal="center" vertical="top" textRotation="0" wrapText="true" indent="0" shrinkToFit="false"/>
      <protection locked="true" hidden="false"/>
    </xf>
    <xf numFmtId="164" fontId="7" fillId="0" borderId="12" xfId="0" applyFont="true" applyBorder="true" applyAlignment="true" applyProtection="false">
      <alignment horizontal="center" vertical="top" textRotation="0" wrapText="true" indent="0" shrinkToFit="false"/>
      <protection locked="true" hidden="false"/>
    </xf>
    <xf numFmtId="164" fontId="7" fillId="0" borderId="13" xfId="0" applyFont="true" applyBorder="true" applyAlignment="true" applyProtection="false">
      <alignment horizontal="general" vertical="top" textRotation="0" wrapText="true" indent="0" shrinkToFit="false"/>
      <protection locked="true" hidden="false"/>
    </xf>
    <xf numFmtId="184" fontId="0" fillId="0" borderId="0" xfId="0" applyFont="false" applyBorder="true" applyAlignment="true" applyProtection="false">
      <alignment horizontal="center" vertical="bottom" textRotation="0" wrapText="false" indent="0" shrinkToFit="false"/>
      <protection locked="true" hidden="false"/>
    </xf>
    <xf numFmtId="168" fontId="21" fillId="0" borderId="0" xfId="19"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7" fontId="0" fillId="0" borderId="15" xfId="19" applyFont="true" applyBorder="true" applyAlignment="true" applyProtection="true">
      <alignment horizontal="general" vertical="bottom" textRotation="0" wrapText="false" indent="0" shrinkToFit="false"/>
      <protection locked="true" hidden="false"/>
    </xf>
    <xf numFmtId="167" fontId="0" fillId="0" borderId="16" xfId="19" applyFont="true" applyBorder="true" applyAlignment="true" applyProtection="true">
      <alignment horizontal="general" vertical="bottom" textRotation="0" wrapText="false" indent="0" shrinkToFit="false"/>
      <protection locked="true" hidden="false"/>
    </xf>
    <xf numFmtId="184" fontId="21" fillId="0" borderId="0" xfId="0" applyFont="true" applyBorder="true" applyAlignment="true" applyProtection="false">
      <alignment horizontal="center" vertical="bottom" textRotation="0" wrapText="false" indent="0" shrinkToFit="false"/>
      <protection locked="true" hidden="false"/>
    </xf>
    <xf numFmtId="165" fontId="21" fillId="0" borderId="0" xfId="15" applyFont="true" applyBorder="true" applyAlignment="true" applyProtection="true">
      <alignment horizontal="general" vertical="bottom" textRotation="0" wrapText="false" indent="0" shrinkToFit="false"/>
      <protection locked="true" hidden="false"/>
    </xf>
    <xf numFmtId="174" fontId="21" fillId="0" borderId="0" xfId="0" applyFont="true" applyBorder="false" applyAlignment="false" applyProtection="false">
      <alignment horizontal="general" vertical="bottom" textRotation="0" wrapText="false" indent="0" shrinkToFit="false"/>
      <protection locked="true" hidden="false"/>
    </xf>
    <xf numFmtId="167" fontId="21" fillId="0" borderId="0" xfId="0" applyFont="tru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7" fontId="0" fillId="0" borderId="5" xfId="19"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7" fontId="0" fillId="0" borderId="9" xfId="19" applyFont="true" applyBorder="true" applyAlignment="true" applyProtection="true">
      <alignment horizontal="general" vertical="bottom" textRotation="0" wrapText="false" indent="0" shrinkToFit="false"/>
      <protection locked="true" hidden="false"/>
    </xf>
    <xf numFmtId="167" fontId="0" fillId="0" borderId="10" xfId="19" applyFont="true" applyBorder="true" applyAlignment="true" applyProtection="true">
      <alignment horizontal="general" vertical="bottom" textRotation="0" wrapText="false" indent="0" shrinkToFit="false"/>
      <protection locked="true" hidden="false"/>
    </xf>
    <xf numFmtId="165" fontId="22" fillId="0" borderId="0" xfId="15" applyFont="true" applyBorder="true" applyAlignment="true" applyProtection="true">
      <alignment horizontal="general" vertical="bottom" textRotation="0" wrapText="false" indent="0" shrinkToFit="false"/>
      <protection locked="true" hidden="false"/>
    </xf>
    <xf numFmtId="168" fontId="22" fillId="0" borderId="0" xfId="19" applyFont="true" applyBorder="true" applyAlignment="true" applyProtection="true">
      <alignment horizontal="general" vertical="bottom" textRotation="0" wrapText="false" indent="0" shrinkToFit="false"/>
      <protection locked="true" hidden="false"/>
    </xf>
    <xf numFmtId="174" fontId="22" fillId="0" borderId="0" xfId="0" applyFont="true" applyBorder="false" applyAlignment="false" applyProtection="false">
      <alignment horizontal="general" vertical="bottom" textRotation="0" wrapText="false" indent="0" shrinkToFit="false"/>
      <protection locked="true" hidden="false"/>
    </xf>
    <xf numFmtId="167" fontId="22" fillId="0" borderId="0" xfId="0" applyFont="true" applyBorder="false" applyAlignment="false" applyProtection="false">
      <alignment horizontal="general" vertical="bottom" textRotation="0" wrapText="false" indent="0" shrinkToFit="false"/>
      <protection locked="true" hidden="false"/>
    </xf>
  </cellXfs>
  <cellStyles count="1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0" builtinId="53" customBuiltin="true"/>
    <cellStyle name="Comma 2 2" xfId="21" builtinId="53" customBuiltin="true"/>
    <cellStyle name="Comma 3" xfId="22" builtinId="53" customBuiltin="true"/>
    <cellStyle name="Comma 4" xfId="23" builtinId="53" customBuiltin="true"/>
    <cellStyle name="diskette" xfId="24" builtinId="53" customBuiltin="true"/>
    <cellStyle name="Normal 2" xfId="25" builtinId="53" customBuiltin="true"/>
    <cellStyle name="Normal 3" xfId="26" builtinId="53" customBuiltin="true"/>
    <cellStyle name="Normal 3 2" xfId="27" builtinId="53" customBuiltin="true"/>
    <cellStyle name="Percent 2" xfId="28" builtinId="53" customBuiltin="true"/>
    <cellStyle name="Percent 2 2" xfId="29"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B050"/>
      <rgbColor rgb="FFCCC1DA"/>
      <rgbColor rgb="FF808080"/>
      <rgbColor rgb="FF9999FF"/>
      <rgbColor rgb="FF993366"/>
      <rgbColor rgb="FFEEECE1"/>
      <rgbColor rgb="FFE6E0EC"/>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666699"/>
      <rgbColor rgb="FFA6A6A6"/>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1399680</xdr:colOff>
      <xdr:row>0</xdr:row>
      <xdr:rowOff>446040</xdr:rowOff>
    </xdr:to>
    <xdr:pic>
      <xdr:nvPicPr>
        <xdr:cNvPr id="0" name="Picture 2" descr=""/>
        <xdr:cNvPicPr/>
      </xdr:nvPicPr>
      <xdr:blipFill>
        <a:blip r:embed="rId1"/>
        <a:stretch/>
      </xdr:blipFill>
      <xdr:spPr>
        <a:xfrm>
          <a:off x="0" y="0"/>
          <a:ext cx="2060640" cy="44604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960sin-b/sites/Singapore/LME%20product%20risk/curves/Forward%20Curve%20prints/Jul%202007/Curves_06072007.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LS%20dad%20Mar%202017.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alculation2"/>
      <sheetName val="Menu"/>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Stocks"/>
      <sheetName val="Metals"/>
      <sheetName val="Daily Metal Prices"/>
      <sheetName val="Nickel deals"/>
      <sheetName val="Commission metals futures"/>
      <sheetName val="Forex Rates"/>
    </sheetNames>
    <sheetDataSet>
      <sheetData sheetId="0"/>
      <sheetData sheetId="1"/>
      <sheetData sheetId="2">
        <row r="29">
          <cell r="D29">
            <v>0.0385032760327701</v>
          </cell>
        </row>
      </sheetData>
      <sheetData sheetId="3"/>
      <sheetData sheetId="4"/>
      <sheetData sheetId="5"/>
      <sheetData sheetId="6"/>
    </sheetDataSet>
  </externalBook>
</externalLink>
</file>

<file path=xl/tables/table1.xml><?xml version="1.0" encoding="utf-8"?>
<table xmlns="http://schemas.openxmlformats.org/spreadsheetml/2006/main" id="1" name="Table13" displayName="Table13" ref="B7:I17" headerRowCount="1" totalsRowCount="0" totalsRowShown="0">
  <autoFilter ref="B7:I17"/>
  <tableColumns count="8">
    <tableColumn id="1" name="Column1"/>
    <tableColumn id="2" name="Monthly returns"/>
    <tableColumn id="3" name="Cumulative returns %"/>
    <tableColumn id="4" name="Cumulative returns"/>
    <tableColumn id="5" name="Balance (net of comms) at end of month"/>
    <tableColumn id="6" name="Cumulative Commission charged"/>
    <tableColumn id="7" name="Commission for the month"/>
    <tableColumn id="8" name="Commission tranch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58"/>
  <sheetViews>
    <sheetView showFormulas="false" showGridLines="false" showRowColHeaders="true" showZeros="true" rightToLeft="false" tabSelected="false" showOutlineSymbols="true" defaultGridColor="true" view="normal" topLeftCell="A23" colorId="64" zoomScale="80" zoomScaleNormal="80" zoomScalePageLayoutView="100" workbookViewId="0">
      <selection pane="topLeft" activeCell="B30" activeCellId="0" sqref="B30"/>
    </sheetView>
  </sheetViews>
  <sheetFormatPr defaultRowHeight="14.4" outlineLevelRow="0" outlineLevelCol="0"/>
  <cols>
    <col collapsed="false" customWidth="true" hidden="false" outlineLevel="0" max="1" min="1" style="0" width="9.37"/>
    <col collapsed="false" customWidth="true" hidden="false" outlineLevel="0" max="2" min="2" style="0" width="67.15"/>
    <col collapsed="false" customWidth="true" hidden="false" outlineLevel="0" max="4" min="3" style="0" width="16.63"/>
    <col collapsed="false" customWidth="true" hidden="false" outlineLevel="0" max="5" min="5" style="1" width="6.37"/>
    <col collapsed="false" customWidth="true" hidden="false" outlineLevel="0" max="6" min="6" style="0" width="22.01"/>
    <col collapsed="false" customWidth="true" hidden="false" outlineLevel="0" max="7" min="7" style="0" width="27.16"/>
    <col collapsed="false" customWidth="true" hidden="false" outlineLevel="0" max="8" min="8" style="0" width="18.16"/>
    <col collapsed="false" customWidth="true" hidden="false" outlineLevel="0" max="9" min="9" style="0" width="24.84"/>
    <col collapsed="false" customWidth="true" hidden="false" outlineLevel="0" max="11" min="10" style="0" width="8.84"/>
    <col collapsed="false" customWidth="true" hidden="false" outlineLevel="0" max="12" min="12" style="0" width="21.36"/>
    <col collapsed="false" customWidth="true" hidden="false" outlineLevel="0" max="13" min="13" style="0" width="8.48"/>
    <col collapsed="false" customWidth="true" hidden="false" outlineLevel="0" max="14" min="14" style="0" width="5.16"/>
    <col collapsed="false" customWidth="true" hidden="false" outlineLevel="0" max="15" min="15" style="0" width="16.15"/>
    <col collapsed="false" customWidth="true" hidden="false" outlineLevel="0" max="17" min="16" style="0" width="17.16"/>
    <col collapsed="false" customWidth="true" hidden="false" outlineLevel="0" max="1025" min="18" style="0" width="8.84"/>
  </cols>
  <sheetData>
    <row r="1" customFormat="false" ht="44.25" hidden="false" customHeight="true" outlineLevel="0" collapsed="false"/>
    <row r="2" customFormat="false" ht="14.4" hidden="false" customHeight="false" outlineLevel="0" collapsed="false">
      <c r="E2" s="2"/>
      <c r="F2" s="3"/>
      <c r="G2" s="4" t="s">
        <v>0</v>
      </c>
      <c r="H2" s="4" t="s">
        <v>1</v>
      </c>
      <c r="I2" s="4"/>
      <c r="M2" s="2"/>
      <c r="N2" s="2"/>
    </row>
    <row r="3" customFormat="false" ht="14.4" hidden="false" customHeight="false" outlineLevel="0" collapsed="false">
      <c r="B3" s="5"/>
      <c r="C3" s="6"/>
      <c r="D3" s="7" t="s">
        <v>2</v>
      </c>
      <c r="F3" s="8"/>
      <c r="G3" s="9" t="s">
        <v>3</v>
      </c>
      <c r="H3" s="10" t="n">
        <v>500000</v>
      </c>
      <c r="I3" s="11" t="s">
        <v>4</v>
      </c>
    </row>
    <row r="4" customFormat="false" ht="14.25" hidden="false" customHeight="true" outlineLevel="0" collapsed="false">
      <c r="A4" s="12"/>
      <c r="B4" s="12" t="s">
        <v>5</v>
      </c>
      <c r="C4" s="13"/>
      <c r="D4" s="14" t="n">
        <f aca="false">SUM(D6,D8,D10)</f>
        <v>2541496.08054029</v>
      </c>
      <c r="E4" s="2"/>
      <c r="F4" s="15"/>
      <c r="G4" s="9" t="s">
        <v>3</v>
      </c>
      <c r="H4" s="10" t="n">
        <v>691100</v>
      </c>
      <c r="I4" s="11" t="s">
        <v>6</v>
      </c>
      <c r="M4" s="2"/>
      <c r="N4" s="2"/>
    </row>
    <row r="5" s="16" customFormat="true" ht="14.25" hidden="false" customHeight="true" outlineLevel="0" collapsed="false">
      <c r="B5" s="17"/>
      <c r="D5" s="18"/>
      <c r="E5" s="2"/>
      <c r="F5" s="19"/>
      <c r="G5" s="9" t="s">
        <v>7</v>
      </c>
      <c r="H5" s="10" t="n">
        <v>384000</v>
      </c>
      <c r="I5" s="11" t="s">
        <v>8</v>
      </c>
      <c r="M5" s="2"/>
      <c r="N5" s="2"/>
    </row>
    <row r="6" customFormat="false" ht="14.4" hidden="false" customHeight="false" outlineLevel="0" collapsed="false">
      <c r="A6" s="20"/>
      <c r="B6" s="21" t="s">
        <v>9</v>
      </c>
      <c r="C6" s="20"/>
      <c r="D6" s="22" t="n">
        <v>8411.68054028551</v>
      </c>
      <c r="E6" s="23" t="n">
        <f aca="false">D6/$D$4</f>
        <v>0.00330973579093512</v>
      </c>
      <c r="F6" s="24"/>
      <c r="G6" s="9" t="s">
        <v>10</v>
      </c>
      <c r="H6" s="10" t="n">
        <v>400000</v>
      </c>
      <c r="I6" s="11" t="s">
        <v>11</v>
      </c>
    </row>
    <row r="7" customFormat="false" ht="14.4" hidden="false" customHeight="false" outlineLevel="0" collapsed="false">
      <c r="B7" s="16"/>
      <c r="D7" s="25"/>
      <c r="E7" s="26"/>
      <c r="F7" s="27"/>
      <c r="G7" s="9" t="s">
        <v>12</v>
      </c>
      <c r="H7" s="10" t="n">
        <v>577734.4</v>
      </c>
      <c r="I7" s="11" t="s">
        <v>13</v>
      </c>
    </row>
    <row r="8" customFormat="false" ht="14.4" hidden="false" customHeight="false" outlineLevel="0" collapsed="false">
      <c r="A8" s="20"/>
      <c r="B8" s="21" t="s">
        <v>14</v>
      </c>
      <c r="C8" s="20"/>
      <c r="D8" s="22" t="n">
        <f aca="false">SUM(D9:D9)</f>
        <v>0</v>
      </c>
      <c r="E8" s="23" t="n">
        <f aca="false">D8/$D$4</f>
        <v>0</v>
      </c>
      <c r="F8" s="27"/>
    </row>
    <row r="9" customFormat="false" ht="14.4" hidden="false" customHeight="false" outlineLevel="0" collapsed="false">
      <c r="B9" s="16"/>
      <c r="D9" s="25"/>
      <c r="E9" s="26"/>
      <c r="F9" s="28"/>
      <c r="G9" s="29"/>
      <c r="H9" s="30"/>
    </row>
    <row r="10" customFormat="false" ht="14.4" hidden="false" customHeight="false" outlineLevel="0" collapsed="false">
      <c r="A10" s="20"/>
      <c r="B10" s="21" t="s">
        <v>15</v>
      </c>
      <c r="C10" s="20"/>
      <c r="D10" s="22" t="n">
        <f aca="false">SUM(D11:D14)</f>
        <v>2533084.4</v>
      </c>
      <c r="E10" s="23" t="n">
        <f aca="false">D10/$D$4</f>
        <v>0.996690264209065</v>
      </c>
    </row>
    <row r="11" customFormat="false" ht="14.4" hidden="false" customHeight="false" outlineLevel="0" collapsed="false">
      <c r="B11" s="16" t="s">
        <v>16</v>
      </c>
      <c r="D11" s="25" t="n">
        <v>933300</v>
      </c>
      <c r="E11" s="26" t="n">
        <f aca="false">D11/$D$4</f>
        <v>0.3672246465954</v>
      </c>
      <c r="F11" s="31"/>
      <c r="G11" s="32"/>
    </row>
    <row r="12" customFormat="false" ht="14.4" hidden="false" customHeight="false" outlineLevel="0" collapsed="false">
      <c r="B12" s="16" t="s">
        <v>17</v>
      </c>
      <c r="D12" s="25" t="n">
        <v>400000</v>
      </c>
      <c r="E12" s="26" t="n">
        <f aca="false">D12/$D$4</f>
        <v>0.157387612384185</v>
      </c>
      <c r="F12" s="31"/>
      <c r="G12" s="32"/>
    </row>
    <row r="13" customFormat="false" ht="14.4" hidden="false" customHeight="false" outlineLevel="0" collapsed="false">
      <c r="B13" s="16" t="s">
        <v>18</v>
      </c>
      <c r="D13" s="25" t="n">
        <v>577734.4</v>
      </c>
      <c r="E13" s="26" t="n">
        <f aca="false">D13/$D$4</f>
        <v>0.227320594520524</v>
      </c>
      <c r="F13" s="31"/>
      <c r="G13" s="32"/>
    </row>
    <row r="14" customFormat="false" ht="14.4" hidden="false" customHeight="false" outlineLevel="0" collapsed="false">
      <c r="B14" s="16" t="s">
        <v>19</v>
      </c>
      <c r="D14" s="25" t="n">
        <v>622050</v>
      </c>
      <c r="E14" s="26" t="n">
        <f aca="false">D14/$D$4</f>
        <v>0.244757410708956</v>
      </c>
      <c r="F14" s="31"/>
      <c r="G14" s="32"/>
    </row>
    <row r="15" customFormat="false" ht="14.4" hidden="false" customHeight="false" outlineLevel="0" collapsed="false">
      <c r="B15" s="16"/>
      <c r="D15" s="25"/>
      <c r="E15" s="26"/>
      <c r="F15" s="31"/>
    </row>
    <row r="16" customFormat="false" ht="14.4" hidden="false" customHeight="false" outlineLevel="0" collapsed="false">
      <c r="C16" s="7" t="s">
        <v>2</v>
      </c>
      <c r="D16" s="7" t="s">
        <v>2</v>
      </c>
      <c r="F16" s="31"/>
    </row>
    <row r="17" customFormat="false" ht="14.4" hidden="false" customHeight="false" outlineLevel="0" collapsed="false">
      <c r="A17" s="12"/>
      <c r="B17" s="12" t="s">
        <v>20</v>
      </c>
      <c r="C17" s="33" t="s">
        <v>21</v>
      </c>
      <c r="D17" s="33" t="s">
        <v>22</v>
      </c>
    </row>
    <row r="18" customFormat="false" ht="14.4" hidden="false" customHeight="false" outlineLevel="0" collapsed="false">
      <c r="B18" s="16"/>
      <c r="D18" s="34"/>
    </row>
    <row r="19" s="16" customFormat="true" ht="14.25" hidden="false" customHeight="true" outlineLevel="0" collapsed="false">
      <c r="A19" s="35"/>
      <c r="B19" s="36" t="s">
        <v>9</v>
      </c>
      <c r="C19" s="22" t="n">
        <f aca="false">SUM(C20:C21)</f>
        <v>-62.7260409541937</v>
      </c>
      <c r="D19" s="22" t="n">
        <f aca="false">SUM(D20:D21)</f>
        <v>418.173606361292</v>
      </c>
      <c r="E19" s="1"/>
      <c r="F19" s="1"/>
    </row>
    <row r="20" customFormat="false" ht="14.4" hidden="false" customHeight="false" outlineLevel="0" collapsed="false">
      <c r="A20" s="37" t="n">
        <v>42886</v>
      </c>
      <c r="B20" s="38" t="s">
        <v>23</v>
      </c>
      <c r="C20" s="18"/>
      <c r="D20" s="25" t="n">
        <f aca="false">((D6*Metals!D29))</f>
        <v>418.173606361292</v>
      </c>
      <c r="E20" s="39"/>
      <c r="F20" s="40"/>
      <c r="G20" s="25"/>
    </row>
    <row r="21" customFormat="false" ht="14.4" hidden="false" customHeight="false" outlineLevel="0" collapsed="false">
      <c r="A21" s="37" t="n">
        <v>42886</v>
      </c>
      <c r="B21" s="38" t="s">
        <v>24</v>
      </c>
      <c r="C21" s="25" t="n">
        <f aca="false">-'Commission metals futures'!H13</f>
        <v>-62.7260409541937</v>
      </c>
      <c r="D21" s="41"/>
      <c r="F21" s="1"/>
      <c r="G21" s="25"/>
    </row>
    <row r="22" customFormat="false" ht="14.4" hidden="false" customHeight="false" outlineLevel="0" collapsed="false">
      <c r="B22" s="16"/>
      <c r="C22" s="25"/>
      <c r="D22" s="34"/>
      <c r="E22" s="26"/>
      <c r="F22" s="27"/>
    </row>
    <row r="23" s="16" customFormat="true" ht="14.4" hidden="false" customHeight="false" outlineLevel="0" collapsed="false">
      <c r="A23" s="35"/>
      <c r="B23" s="36" t="s">
        <v>25</v>
      </c>
      <c r="C23" s="22" t="n">
        <f aca="false">SUM(C24:C27)</f>
        <v>-1222343.01</v>
      </c>
      <c r="D23" s="22" t="n">
        <f aca="false">SUM(D24:D27)</f>
        <v>1467800.91</v>
      </c>
      <c r="E23" s="1"/>
      <c r="F23" s="1"/>
    </row>
    <row r="24" customFormat="false" ht="14.4" hidden="false" customHeight="false" outlineLevel="0" collapsed="false">
      <c r="A24" s="37" t="n">
        <v>42876</v>
      </c>
      <c r="B24" s="38" t="s">
        <v>26</v>
      </c>
      <c r="C24" s="18"/>
      <c r="D24" s="25" t="n">
        <f aca="false">(D11)*'Nickel deals'!C18</f>
        <v>289043.01</v>
      </c>
      <c r="F24" s="1"/>
      <c r="G24" s="25"/>
    </row>
    <row r="25" customFormat="false" ht="14.4" hidden="false" customHeight="false" outlineLevel="0" collapsed="false">
      <c r="A25" s="37" t="n">
        <v>42876</v>
      </c>
      <c r="B25" s="38" t="s">
        <v>27</v>
      </c>
      <c r="C25" s="25" t="n">
        <f aca="false">-D11*'Nickel deals'!C19</f>
        <v>-43585.11</v>
      </c>
      <c r="F25" s="1"/>
      <c r="G25" s="25"/>
    </row>
    <row r="26" customFormat="false" ht="14.4" hidden="false" customHeight="false" outlineLevel="0" collapsed="false">
      <c r="A26" s="37" t="n">
        <v>42877</v>
      </c>
      <c r="B26" s="38" t="s">
        <v>28</v>
      </c>
      <c r="C26" s="25" t="n">
        <f aca="false">-SUM(D11,C24:D25)</f>
        <v>-1178757.9</v>
      </c>
      <c r="F26" s="1"/>
      <c r="G26" s="25"/>
    </row>
    <row r="27" customFormat="false" ht="14.4" hidden="false" customHeight="false" outlineLevel="0" collapsed="false">
      <c r="A27" s="37" t="n">
        <v>42877</v>
      </c>
      <c r="B27" s="38" t="s">
        <v>29</v>
      </c>
      <c r="C27" s="25"/>
      <c r="D27" s="42" t="n">
        <f aca="false">-C26</f>
        <v>1178757.9</v>
      </c>
      <c r="F27" s="1"/>
      <c r="G27" s="25"/>
    </row>
    <row r="28" customFormat="false" ht="14.05" hidden="false" customHeight="true" outlineLevel="0" collapsed="false">
      <c r="B28" s="43"/>
      <c r="C28" s="18"/>
      <c r="D28" s="44"/>
      <c r="F28" s="1"/>
    </row>
    <row r="29" customFormat="false" ht="14.4" hidden="false" customHeight="false" outlineLevel="0" collapsed="false">
      <c r="B29" s="5"/>
      <c r="C29" s="6"/>
      <c r="D29" s="7" t="s">
        <v>2</v>
      </c>
      <c r="F29" s="8"/>
    </row>
    <row r="30" customFormat="false" ht="14.25" hidden="false" customHeight="true" outlineLevel="0" collapsed="false">
      <c r="A30" s="12"/>
      <c r="B30" s="12" t="str">
        <f aca="false">_xlfn.CONCAT("Ending Balance as at"," ",TEXT(Stocks!$U$2,"dd mmm yyyy"))</f>
        <v>Ending Balance as at 31 May 2017</v>
      </c>
      <c r="C30" s="13"/>
      <c r="D30" s="14" t="n">
        <f aca="false">SUM(D32,D34,D36)</f>
        <v>2787309.42810569</v>
      </c>
      <c r="E30" s="2"/>
      <c r="F30" s="15"/>
      <c r="M30" s="2"/>
      <c r="N30" s="2"/>
    </row>
    <row r="31" s="16" customFormat="true" ht="14.25" hidden="false" customHeight="true" outlineLevel="0" collapsed="false">
      <c r="B31" s="17"/>
      <c r="D31" s="18"/>
      <c r="E31" s="2"/>
      <c r="F31" s="19"/>
      <c r="M31" s="2"/>
      <c r="N31" s="2"/>
    </row>
    <row r="32" customFormat="false" ht="14.4" hidden="false" customHeight="false" outlineLevel="0" collapsed="false">
      <c r="A32" s="20"/>
      <c r="B32" s="21" t="s">
        <v>9</v>
      </c>
      <c r="C32" s="20"/>
      <c r="D32" s="22" t="n">
        <f aca="false">D6+SUM(C19:D19)</f>
        <v>8767.12810569261</v>
      </c>
      <c r="E32" s="26" t="n">
        <f aca="false">D32/$D$30</f>
        <v>0.00314537310328366</v>
      </c>
      <c r="F32" s="24"/>
    </row>
    <row r="33" customFormat="false" ht="14.4" hidden="false" customHeight="false" outlineLevel="0" collapsed="false">
      <c r="B33" s="16"/>
      <c r="D33" s="25"/>
      <c r="E33" s="26"/>
      <c r="F33" s="27"/>
    </row>
    <row r="34" customFormat="false" ht="14.4" hidden="false" customHeight="false" outlineLevel="0" collapsed="false">
      <c r="A34" s="20"/>
      <c r="B34" s="21" t="s">
        <v>14</v>
      </c>
      <c r="C34" s="20"/>
      <c r="D34" s="22" t="n">
        <v>0</v>
      </c>
      <c r="E34" s="23" t="n">
        <f aca="false">D34/$D$30</f>
        <v>0</v>
      </c>
      <c r="F34" s="27"/>
    </row>
    <row r="35" customFormat="false" ht="14.4" hidden="false" customHeight="false" outlineLevel="0" collapsed="false">
      <c r="B35" s="16"/>
      <c r="D35" s="34"/>
    </row>
    <row r="36" customFormat="false" ht="14.4" hidden="false" customHeight="false" outlineLevel="0" collapsed="false">
      <c r="A36" s="20"/>
      <c r="B36" s="21" t="s">
        <v>15</v>
      </c>
      <c r="C36" s="20"/>
      <c r="D36" s="22" t="n">
        <f aca="false">D10+SUM(C23:D23)</f>
        <v>2778542.3</v>
      </c>
      <c r="E36" s="23" t="n">
        <f aca="false">D36/$D$30</f>
        <v>0.996854626896717</v>
      </c>
    </row>
    <row r="37" customFormat="false" ht="14.4" hidden="false" customHeight="false" outlineLevel="0" collapsed="false">
      <c r="B37" s="16" t="s">
        <v>17</v>
      </c>
      <c r="D37" s="25" t="n">
        <v>400000</v>
      </c>
      <c r="E37" s="26" t="n">
        <f aca="false">D37/$D$30</f>
        <v>0.143507568971934</v>
      </c>
      <c r="F37" s="31"/>
      <c r="G37" s="32"/>
    </row>
    <row r="38" customFormat="false" ht="14.4" hidden="false" customHeight="false" outlineLevel="0" collapsed="false">
      <c r="B38" s="16" t="s">
        <v>18</v>
      </c>
      <c r="D38" s="25" t="n">
        <v>577734.4</v>
      </c>
      <c r="E38" s="26" t="n">
        <f aca="false">D38/$D$30</f>
        <v>0.207273148138647</v>
      </c>
      <c r="F38" s="31"/>
    </row>
    <row r="39" customFormat="false" ht="14.4" hidden="false" customHeight="false" outlineLevel="0" collapsed="false">
      <c r="B39" s="16" t="s">
        <v>19</v>
      </c>
      <c r="D39" s="25" t="n">
        <v>622050</v>
      </c>
      <c r="E39" s="26" t="n">
        <f aca="false">D39/$D$30</f>
        <v>0.223172208197479</v>
      </c>
      <c r="F39" s="31"/>
    </row>
    <row r="40" customFormat="false" ht="14.4" hidden="false" customHeight="false" outlineLevel="0" collapsed="false">
      <c r="B40" s="16" t="s">
        <v>30</v>
      </c>
      <c r="D40" s="25" t="n">
        <f aca="false">D27</f>
        <v>1178757.9</v>
      </c>
      <c r="E40" s="26" t="n">
        <f aca="false">D40/$D$30</f>
        <v>0.422901701588656</v>
      </c>
      <c r="F40" s="31"/>
      <c r="G40" s="32"/>
    </row>
    <row r="41" customFormat="false" ht="14.4" hidden="false" customHeight="false" outlineLevel="0" collapsed="false">
      <c r="B41" s="16"/>
      <c r="D41" s="25"/>
      <c r="E41" s="26"/>
      <c r="F41" s="31"/>
    </row>
    <row r="42" customFormat="false" ht="14.4" hidden="false" customHeight="false" outlineLevel="0" collapsed="false">
      <c r="B42" s="45"/>
      <c r="C42" s="46"/>
      <c r="E42" s="47"/>
      <c r="F42" s="2"/>
    </row>
    <row r="43" customFormat="false" ht="14.4" hidden="false" customHeight="false" outlineLevel="0" collapsed="false">
      <c r="A43" s="48" t="s">
        <v>31</v>
      </c>
      <c r="B43" s="48"/>
      <c r="C43" s="48"/>
      <c r="D43" s="31"/>
    </row>
    <row r="44" customFormat="false" ht="14.4" hidden="false" customHeight="false" outlineLevel="0" collapsed="false">
      <c r="A44" s="49" t="s">
        <v>32</v>
      </c>
      <c r="B44" s="45"/>
      <c r="C44" s="45"/>
      <c r="E44" s="0"/>
    </row>
    <row r="45" customFormat="false" ht="14.5" hidden="false" customHeight="true" outlineLevel="0" collapsed="false">
      <c r="A45" s="50" t="s">
        <v>33</v>
      </c>
      <c r="B45" s="50"/>
      <c r="C45" s="50"/>
      <c r="D45" s="50"/>
      <c r="E45" s="50"/>
      <c r="F45" s="50"/>
      <c r="G45" s="50"/>
    </row>
    <row r="46" customFormat="false" ht="14.4" hidden="false" customHeight="false" outlineLevel="0" collapsed="false">
      <c r="A46" s="50"/>
      <c r="B46" s="50"/>
      <c r="C46" s="50"/>
      <c r="D46" s="50"/>
      <c r="E46" s="50"/>
      <c r="F46" s="50"/>
      <c r="G46" s="50"/>
    </row>
    <row r="47" customFormat="false" ht="14.4" hidden="false" customHeight="false" outlineLevel="0" collapsed="false">
      <c r="A47" s="50"/>
      <c r="B47" s="50"/>
      <c r="C47" s="50"/>
      <c r="D47" s="50"/>
      <c r="E47" s="50"/>
      <c r="F47" s="50"/>
      <c r="G47" s="50"/>
    </row>
    <row r="48" customFormat="false" ht="14.4" hidden="false" customHeight="false" outlineLevel="0" collapsed="false">
      <c r="A48" s="50"/>
      <c r="B48" s="50"/>
      <c r="C48" s="50"/>
      <c r="D48" s="50"/>
      <c r="E48" s="50"/>
      <c r="F48" s="50"/>
      <c r="G48" s="50"/>
    </row>
    <row r="49" customFormat="false" ht="14.4" hidden="false" customHeight="false" outlineLevel="0" collapsed="false">
      <c r="A49" s="50"/>
      <c r="B49" s="50"/>
      <c r="C49" s="50"/>
      <c r="D49" s="50"/>
      <c r="E49" s="50"/>
      <c r="F49" s="50"/>
      <c r="G49" s="50"/>
    </row>
    <row r="50" customFormat="false" ht="14.4" hidden="false" customHeight="false" outlineLevel="0" collapsed="false">
      <c r="A50" s="50"/>
      <c r="B50" s="50"/>
      <c r="C50" s="50"/>
      <c r="D50" s="50"/>
      <c r="E50" s="50"/>
      <c r="F50" s="50"/>
      <c r="G50" s="50"/>
    </row>
    <row r="51" customFormat="false" ht="14.4" hidden="false" customHeight="false" outlineLevel="0" collapsed="false">
      <c r="A51" s="50"/>
      <c r="B51" s="50"/>
      <c r="C51" s="50"/>
      <c r="D51" s="50"/>
      <c r="E51" s="50"/>
      <c r="F51" s="50"/>
      <c r="G51" s="50"/>
    </row>
    <row r="52" customFormat="false" ht="14.4" hidden="false" customHeight="false" outlineLevel="0" collapsed="false">
      <c r="A52" s="50"/>
      <c r="B52" s="50"/>
      <c r="C52" s="50"/>
      <c r="D52" s="50"/>
      <c r="E52" s="50"/>
      <c r="F52" s="50"/>
      <c r="G52" s="50"/>
    </row>
    <row r="53" customFormat="false" ht="14.4" hidden="false" customHeight="false" outlineLevel="0" collapsed="false">
      <c r="A53" s="50"/>
      <c r="B53" s="50"/>
      <c r="C53" s="50"/>
      <c r="D53" s="50"/>
      <c r="E53" s="50"/>
      <c r="F53" s="50"/>
      <c r="G53" s="50"/>
    </row>
    <row r="54" customFormat="false" ht="14.4" hidden="false" customHeight="false" outlineLevel="0" collapsed="false">
      <c r="A54" s="50"/>
      <c r="B54" s="50"/>
      <c r="C54" s="50"/>
      <c r="D54" s="50"/>
      <c r="E54" s="50"/>
      <c r="F54" s="50"/>
      <c r="G54" s="50"/>
    </row>
    <row r="55" customFormat="false" ht="14.4" hidden="false" customHeight="false" outlineLevel="0" collapsed="false">
      <c r="A55" s="50"/>
      <c r="B55" s="50"/>
      <c r="C55" s="50"/>
      <c r="D55" s="50"/>
      <c r="E55" s="50"/>
      <c r="F55" s="50"/>
      <c r="G55" s="50"/>
    </row>
    <row r="56" customFormat="false" ht="14.4" hidden="false" customHeight="false" outlineLevel="0" collapsed="false">
      <c r="A56" s="51"/>
      <c r="B56" s="51"/>
      <c r="C56" s="51"/>
      <c r="D56" s="51"/>
      <c r="E56" s="51"/>
      <c r="F56" s="51"/>
      <c r="G56" s="51"/>
    </row>
    <row r="57" customFormat="false" ht="14.4" hidden="false" customHeight="false" outlineLevel="0" collapsed="false">
      <c r="A57" s="49" t="s">
        <v>14</v>
      </c>
    </row>
    <row r="58" customFormat="false" ht="14.5" hidden="false" customHeight="true" outlineLevel="0" collapsed="false">
      <c r="A58" s="50" t="s">
        <v>34</v>
      </c>
      <c r="B58" s="50"/>
      <c r="C58" s="50"/>
      <c r="D58" s="50"/>
      <c r="E58" s="50"/>
      <c r="F58" s="50"/>
      <c r="G58" s="50"/>
    </row>
  </sheetData>
  <mergeCells count="4">
    <mergeCell ref="H2:I2"/>
    <mergeCell ref="A43:C43"/>
    <mergeCell ref="A45:G55"/>
    <mergeCell ref="A58:G6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1DA"/>
    <pageSetUpPr fitToPage="false"/>
  </sheetPr>
  <dimension ref="A1:O24"/>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9" activeCellId="0" sqref="A9"/>
    </sheetView>
  </sheetViews>
  <sheetFormatPr defaultRowHeight="14.4" outlineLevelRow="0" outlineLevelCol="0"/>
  <cols>
    <col collapsed="false" customWidth="true" hidden="false" outlineLevel="0" max="1" min="1" style="0" width="34.37"/>
    <col collapsed="false" customWidth="true" hidden="false" outlineLevel="0" max="2" min="2" style="0" width="26.16"/>
    <col collapsed="false" customWidth="true" hidden="false" outlineLevel="0" max="3" min="3" style="0" width="7.37"/>
    <col collapsed="false" customWidth="true" hidden="false" outlineLevel="0" max="4" min="4" style="0" width="8.84"/>
    <col collapsed="false" customWidth="true" hidden="false" outlineLevel="0" max="5" min="5" style="0" width="34.37"/>
    <col collapsed="false" customWidth="true" hidden="false" outlineLevel="0" max="6" min="6" style="0" width="26.16"/>
    <col collapsed="false" customWidth="true" hidden="false" outlineLevel="0" max="7" min="7" style="0" width="7.37"/>
    <col collapsed="false" customWidth="true" hidden="false" outlineLevel="0" max="8" min="8" style="0" width="8.84"/>
    <col collapsed="false" customWidth="true" hidden="false" outlineLevel="0" max="9" min="9" style="0" width="34.37"/>
    <col collapsed="false" customWidth="true" hidden="false" outlineLevel="0" max="10" min="10" style="0" width="26.16"/>
    <col collapsed="false" customWidth="true" hidden="false" outlineLevel="0" max="11" min="11" style="0" width="7.37"/>
    <col collapsed="false" customWidth="true" hidden="false" outlineLevel="0" max="12" min="12" style="0" width="8.84"/>
    <col collapsed="false" customWidth="true" hidden="false" outlineLevel="0" max="13" min="13" style="0" width="34.37"/>
    <col collapsed="false" customWidth="true" hidden="false" outlineLevel="0" max="14" min="14" style="0" width="26.16"/>
    <col collapsed="false" customWidth="true" hidden="false" outlineLevel="0" max="15" min="15" style="0" width="7.37"/>
    <col collapsed="false" customWidth="true" hidden="false" outlineLevel="0" max="1025" min="16" style="0" width="8.84"/>
  </cols>
  <sheetData>
    <row r="1" customFormat="false" ht="14.4" hidden="false" customHeight="false" outlineLevel="0" collapsed="false">
      <c r="A1" s="45" t="s">
        <v>35</v>
      </c>
      <c r="B1" s="45"/>
      <c r="E1" s="45"/>
      <c r="F1" s="45"/>
      <c r="I1" s="45"/>
      <c r="J1" s="45"/>
      <c r="M1" s="45"/>
      <c r="N1" s="45"/>
    </row>
    <row r="2" customFormat="false" ht="14.7" hidden="false" customHeight="false" outlineLevel="0" collapsed="false">
      <c r="A2" s="45"/>
      <c r="B2" s="45"/>
      <c r="E2" s="45"/>
      <c r="F2" s="45"/>
      <c r="I2" s="45"/>
      <c r="J2" s="45"/>
      <c r="M2" s="45"/>
      <c r="N2" s="45"/>
    </row>
    <row r="3" customFormat="false" ht="14.4" hidden="false" customHeight="false" outlineLevel="0" collapsed="false">
      <c r="A3" s="52" t="s">
        <v>16</v>
      </c>
      <c r="B3" s="52"/>
      <c r="C3" s="52"/>
      <c r="E3" s="52" t="s">
        <v>10</v>
      </c>
      <c r="F3" s="52"/>
      <c r="G3" s="52"/>
      <c r="I3" s="52" t="s">
        <v>12</v>
      </c>
      <c r="J3" s="52"/>
      <c r="K3" s="52"/>
      <c r="M3" s="52" t="s">
        <v>30</v>
      </c>
      <c r="N3" s="52"/>
      <c r="O3" s="52"/>
    </row>
    <row r="4" customFormat="false" ht="14.4" hidden="false" customHeight="false" outlineLevel="0" collapsed="false">
      <c r="A4" s="53" t="s">
        <v>36</v>
      </c>
      <c r="B4" s="43" t="s">
        <v>37</v>
      </c>
      <c r="C4" s="54"/>
      <c r="E4" s="53" t="s">
        <v>36</v>
      </c>
      <c r="F4" s="43" t="s">
        <v>37</v>
      </c>
      <c r="G4" s="54"/>
      <c r="I4" s="53" t="s">
        <v>36</v>
      </c>
      <c r="J4" s="43" t="s">
        <v>37</v>
      </c>
      <c r="K4" s="54"/>
      <c r="M4" s="53" t="s">
        <v>36</v>
      </c>
      <c r="N4" s="43" t="s">
        <v>37</v>
      </c>
      <c r="O4" s="54"/>
    </row>
    <row r="5" customFormat="false" ht="14.4" hidden="false" customHeight="false" outlineLevel="0" collapsed="false">
      <c r="A5" s="53" t="s">
        <v>38</v>
      </c>
      <c r="B5" s="43" t="s">
        <v>39</v>
      </c>
      <c r="C5" s="54"/>
      <c r="E5" s="53" t="s">
        <v>38</v>
      </c>
      <c r="F5" s="43" t="s">
        <v>40</v>
      </c>
      <c r="G5" s="54"/>
      <c r="I5" s="53" t="s">
        <v>38</v>
      </c>
      <c r="J5" s="43" t="s">
        <v>41</v>
      </c>
      <c r="K5" s="54"/>
      <c r="M5" s="53" t="s">
        <v>38</v>
      </c>
      <c r="N5" s="43" t="s">
        <v>42</v>
      </c>
      <c r="O5" s="54"/>
    </row>
    <row r="6" customFormat="false" ht="14.4" hidden="false" customHeight="false" outlineLevel="0" collapsed="false">
      <c r="A6" s="53" t="s">
        <v>43</v>
      </c>
      <c r="B6" s="43" t="s">
        <v>44</v>
      </c>
      <c r="C6" s="54"/>
      <c r="E6" s="53" t="s">
        <v>43</v>
      </c>
      <c r="F6" s="43" t="s">
        <v>11</v>
      </c>
      <c r="G6" s="54"/>
      <c r="I6" s="53" t="s">
        <v>43</v>
      </c>
      <c r="J6" s="43" t="s">
        <v>13</v>
      </c>
      <c r="K6" s="54"/>
      <c r="M6" s="53" t="s">
        <v>43</v>
      </c>
      <c r="N6" s="43" t="s">
        <v>45</v>
      </c>
      <c r="O6" s="54"/>
    </row>
    <row r="7" customFormat="false" ht="14.4" hidden="false" customHeight="false" outlineLevel="0" collapsed="false">
      <c r="A7" s="53" t="s">
        <v>46</v>
      </c>
      <c r="B7" s="55" t="n">
        <v>7960</v>
      </c>
      <c r="C7" s="54"/>
      <c r="E7" s="53" t="s">
        <v>46</v>
      </c>
      <c r="F7" s="55" t="n">
        <v>7610</v>
      </c>
      <c r="G7" s="54"/>
      <c r="I7" s="53" t="s">
        <v>46</v>
      </c>
      <c r="J7" s="55" t="n">
        <v>7020</v>
      </c>
      <c r="K7" s="54"/>
      <c r="M7" s="53" t="s">
        <v>46</v>
      </c>
      <c r="N7" s="55" t="n">
        <v>6810</v>
      </c>
      <c r="O7" s="54"/>
    </row>
    <row r="8" customFormat="false" ht="14.4" hidden="false" customHeight="false" outlineLevel="0" collapsed="false">
      <c r="A8" s="53" t="s">
        <v>47</v>
      </c>
      <c r="B8" s="55" t="n">
        <v>200</v>
      </c>
      <c r="C8" s="54"/>
      <c r="E8" s="53" t="s">
        <v>47</v>
      </c>
      <c r="F8" s="55" t="n">
        <v>186.3</v>
      </c>
      <c r="G8" s="54"/>
      <c r="I8" s="53" t="s">
        <v>47</v>
      </c>
      <c r="J8" s="55" t="n">
        <v>189</v>
      </c>
      <c r="K8" s="54"/>
      <c r="M8" s="53" t="s">
        <v>47</v>
      </c>
      <c r="N8" s="55" t="n">
        <v>194</v>
      </c>
      <c r="O8" s="54"/>
    </row>
    <row r="9" customFormat="false" ht="14.4" hidden="false" customHeight="false" outlineLevel="0" collapsed="false">
      <c r="A9" s="53"/>
      <c r="B9" s="43"/>
      <c r="C9" s="54"/>
      <c r="E9" s="53"/>
      <c r="F9" s="43"/>
      <c r="G9" s="54"/>
      <c r="I9" s="53"/>
      <c r="J9" s="43"/>
      <c r="K9" s="54"/>
      <c r="M9" s="53"/>
      <c r="N9" s="43"/>
      <c r="O9" s="54"/>
    </row>
    <row r="10" customFormat="false" ht="14.4" hidden="false" customHeight="false" outlineLevel="0" collapsed="false">
      <c r="A10" s="53"/>
      <c r="B10" s="56" t="s">
        <v>48</v>
      </c>
      <c r="C10" s="57"/>
      <c r="E10" s="53"/>
      <c r="F10" s="56" t="s">
        <v>48</v>
      </c>
      <c r="G10" s="57"/>
      <c r="I10" s="53"/>
      <c r="J10" s="56" t="s">
        <v>48</v>
      </c>
      <c r="K10" s="57"/>
      <c r="M10" s="53"/>
      <c r="N10" s="56" t="s">
        <v>48</v>
      </c>
      <c r="O10" s="57"/>
    </row>
    <row r="11" customFormat="false" ht="14.4" hidden="false" customHeight="false" outlineLevel="0" collapsed="false">
      <c r="A11" s="58" t="s">
        <v>49</v>
      </c>
      <c r="B11" s="59" t="n">
        <v>10850</v>
      </c>
      <c r="C11" s="60"/>
      <c r="E11" s="58" t="s">
        <v>49</v>
      </c>
      <c r="F11" s="59" t="n">
        <v>10000</v>
      </c>
      <c r="G11" s="60"/>
      <c r="I11" s="58" t="s">
        <v>49</v>
      </c>
      <c r="J11" s="59" t="n">
        <v>9340</v>
      </c>
      <c r="K11" s="60"/>
      <c r="M11" s="58" t="s">
        <v>49</v>
      </c>
      <c r="N11" s="59" t="n">
        <v>9410</v>
      </c>
      <c r="O11" s="60"/>
    </row>
    <row r="12" customFormat="false" ht="14.4" hidden="false" customHeight="false" outlineLevel="0" collapsed="false">
      <c r="A12" s="58" t="s">
        <v>50</v>
      </c>
      <c r="B12" s="59" t="n">
        <f aca="false">0.985*B11</f>
        <v>10687.25</v>
      </c>
      <c r="C12" s="60"/>
      <c r="E12" s="58" t="s">
        <v>50</v>
      </c>
      <c r="F12" s="59" t="n">
        <f aca="false">0.985*F11</f>
        <v>9850</v>
      </c>
      <c r="G12" s="60"/>
      <c r="I12" s="58" t="s">
        <v>50</v>
      </c>
      <c r="J12" s="59" t="n">
        <f aca="false">0.985*J11</f>
        <v>9199.9</v>
      </c>
      <c r="K12" s="60"/>
      <c r="M12" s="58" t="s">
        <v>50</v>
      </c>
      <c r="N12" s="59" t="n">
        <f aca="false">0.985*N11</f>
        <v>9268.85</v>
      </c>
      <c r="O12" s="60"/>
    </row>
    <row r="13" customFormat="false" ht="14.4" hidden="false" customHeight="false" outlineLevel="0" collapsed="false">
      <c r="A13" s="61"/>
      <c r="B13" s="43"/>
      <c r="C13" s="54"/>
      <c r="E13" s="61"/>
      <c r="F13" s="43"/>
      <c r="G13" s="54"/>
      <c r="I13" s="61"/>
      <c r="J13" s="43"/>
      <c r="K13" s="54"/>
      <c r="M13" s="61"/>
      <c r="N13" s="43"/>
      <c r="O13" s="54"/>
    </row>
    <row r="14" customFormat="false" ht="14.4" hidden="false" customHeight="false" outlineLevel="0" collapsed="false">
      <c r="A14" s="61" t="s">
        <v>46</v>
      </c>
      <c r="B14" s="59" t="n">
        <f aca="false">B7</f>
        <v>7960</v>
      </c>
      <c r="C14" s="60"/>
      <c r="E14" s="61" t="s">
        <v>46</v>
      </c>
      <c r="F14" s="59" t="n">
        <f aca="false">F7</f>
        <v>7610</v>
      </c>
      <c r="G14" s="60"/>
      <c r="I14" s="61" t="s">
        <v>46</v>
      </c>
      <c r="J14" s="59" t="n">
        <f aca="false">J7</f>
        <v>7020</v>
      </c>
      <c r="K14" s="60"/>
      <c r="M14" s="61" t="s">
        <v>46</v>
      </c>
      <c r="N14" s="59" t="n">
        <f aca="false">N7</f>
        <v>6810</v>
      </c>
      <c r="O14" s="60"/>
    </row>
    <row r="15" customFormat="false" ht="14.4" hidden="false" customHeight="false" outlineLevel="0" collapsed="false">
      <c r="A15" s="61" t="s">
        <v>51</v>
      </c>
      <c r="B15" s="62" t="n">
        <f aca="false">B8</f>
        <v>200</v>
      </c>
      <c r="C15" s="60"/>
      <c r="E15" s="61" t="s">
        <v>51</v>
      </c>
      <c r="F15" s="62" t="n">
        <f aca="false">F8</f>
        <v>186.3</v>
      </c>
      <c r="G15" s="60"/>
      <c r="I15" s="61" t="s">
        <v>51</v>
      </c>
      <c r="J15" s="62" t="n">
        <f aca="false">J8</f>
        <v>189</v>
      </c>
      <c r="K15" s="60"/>
      <c r="M15" s="61" t="s">
        <v>51</v>
      </c>
      <c r="N15" s="62" t="n">
        <f aca="false">N8</f>
        <v>194</v>
      </c>
      <c r="O15" s="60"/>
    </row>
    <row r="16" customFormat="false" ht="14.7" hidden="false" customHeight="false" outlineLevel="0" collapsed="false">
      <c r="A16" s="61" t="s">
        <v>52</v>
      </c>
      <c r="B16" s="63" t="n">
        <f aca="false">SUM(B14:B15)</f>
        <v>8160</v>
      </c>
      <c r="C16" s="60"/>
      <c r="E16" s="61" t="s">
        <v>52</v>
      </c>
      <c r="F16" s="63" t="n">
        <f aca="false">SUM(F14:F15)</f>
        <v>7796.3</v>
      </c>
      <c r="G16" s="60"/>
      <c r="I16" s="61" t="s">
        <v>52</v>
      </c>
      <c r="J16" s="63" t="n">
        <f aca="false">SUM(J14:J15)</f>
        <v>7209</v>
      </c>
      <c r="K16" s="60"/>
      <c r="M16" s="61" t="s">
        <v>52</v>
      </c>
      <c r="N16" s="63" t="n">
        <f aca="false">SUM(N14:N15)</f>
        <v>7004</v>
      </c>
      <c r="O16" s="60"/>
    </row>
    <row r="17" customFormat="false" ht="14.7" hidden="false" customHeight="false" outlineLevel="0" collapsed="false">
      <c r="A17" s="61"/>
      <c r="B17" s="43"/>
      <c r="C17" s="54"/>
      <c r="E17" s="61"/>
      <c r="F17" s="43"/>
      <c r="G17" s="54"/>
      <c r="I17" s="61"/>
      <c r="J17" s="43"/>
      <c r="K17" s="54"/>
      <c r="M17" s="61"/>
      <c r="N17" s="43"/>
      <c r="O17" s="54"/>
    </row>
    <row r="18" customFormat="false" ht="14.8" hidden="false" customHeight="true" outlineLevel="0" collapsed="false">
      <c r="A18" s="64" t="s">
        <v>53</v>
      </c>
      <c r="B18" s="65" t="n">
        <f aca="false">B12-B16</f>
        <v>2527.25</v>
      </c>
      <c r="C18" s="66" t="n">
        <f aca="false">ROUND(B18/B16,4)</f>
        <v>0.3097</v>
      </c>
      <c r="E18" s="64" t="s">
        <v>54</v>
      </c>
      <c r="F18" s="65" t="n">
        <f aca="false">F12-F16</f>
        <v>2053.7</v>
      </c>
      <c r="G18" s="66" t="n">
        <f aca="false">ROUND(F18/F16,4)</f>
        <v>0.2634</v>
      </c>
      <c r="I18" s="64" t="s">
        <v>54</v>
      </c>
      <c r="J18" s="65" t="n">
        <f aca="false">J12-J16</f>
        <v>1990.9</v>
      </c>
      <c r="K18" s="66" t="n">
        <f aca="false">ROUND(J18/J16,4)</f>
        <v>0.2762</v>
      </c>
      <c r="M18" s="64" t="s">
        <v>54</v>
      </c>
      <c r="N18" s="65" t="n">
        <f aca="false">N12-N16</f>
        <v>2264.85</v>
      </c>
      <c r="O18" s="66" t="n">
        <f aca="false">ROUND(N18/N16,4)</f>
        <v>0.3234</v>
      </c>
    </row>
    <row r="19" customFormat="false" ht="14.4" hidden="false" customHeight="false" outlineLevel="0" collapsed="false">
      <c r="A19" s="64" t="s">
        <v>55</v>
      </c>
      <c r="B19" s="59" t="n">
        <f aca="false">(0.3*B16*0.15)+((C18-0.3)*B16*0.18)</f>
        <v>381.44736</v>
      </c>
      <c r="C19" s="66" t="n">
        <f aca="false">ROUND(B19/B16,4)</f>
        <v>0.0467</v>
      </c>
      <c r="E19" s="64" t="s">
        <v>55</v>
      </c>
      <c r="F19" s="59" t="n">
        <f aca="false">IF(G18&lt;0.3,F18*0.15,(0.3*F16*0.15)+((G18-0.3)*F16*0.18))</f>
        <v>308.055</v>
      </c>
      <c r="G19" s="66" t="n">
        <f aca="false">ROUND(F19/F16,4)</f>
        <v>0.0395</v>
      </c>
      <c r="I19" s="64" t="s">
        <v>55</v>
      </c>
      <c r="J19" s="59" t="n">
        <f aca="false">IF(K18&lt;0.3,J18*0.15,(0.3*J16*0.15)+((K18-0.3)*J16*0.18))</f>
        <v>298.635</v>
      </c>
      <c r="K19" s="66" t="n">
        <f aca="false">ROUND(J19/J16,4)</f>
        <v>0.0414</v>
      </c>
      <c r="M19" s="64" t="s">
        <v>55</v>
      </c>
      <c r="N19" s="59" t="n">
        <f aca="false">IF(O18&lt;0.3,N18*0.15,(0.3*N16*0.15)+((O18-0.3)*N16*0.18))</f>
        <v>344.680848</v>
      </c>
      <c r="O19" s="66" t="n">
        <f aca="false">ROUND(N19/N16,4)</f>
        <v>0.0492</v>
      </c>
    </row>
    <row r="20" customFormat="false" ht="14.4" hidden="false" customHeight="false" outlineLevel="0" collapsed="false">
      <c r="A20" s="53" t="s">
        <v>56</v>
      </c>
      <c r="B20" s="67" t="n">
        <f aca="false">B18-B19</f>
        <v>2145.80264</v>
      </c>
      <c r="C20" s="54"/>
      <c r="E20" s="53" t="s">
        <v>57</v>
      </c>
      <c r="F20" s="67" t="n">
        <f aca="false">F18-F19</f>
        <v>1745.645</v>
      </c>
      <c r="G20" s="54"/>
      <c r="I20" s="53" t="s">
        <v>57</v>
      </c>
      <c r="J20" s="67" t="n">
        <f aca="false">J18-J19</f>
        <v>1692.265</v>
      </c>
      <c r="K20" s="54"/>
      <c r="M20" s="53" t="s">
        <v>57</v>
      </c>
      <c r="N20" s="67" t="n">
        <f aca="false">N18-N19</f>
        <v>1920.169152</v>
      </c>
      <c r="O20" s="54"/>
    </row>
    <row r="21" customFormat="false" ht="14.7" hidden="false" customHeight="false" outlineLevel="0" collapsed="false">
      <c r="A21" s="68" t="s">
        <v>58</v>
      </c>
      <c r="B21" s="69" t="n">
        <f aca="false">ROUND(B20/B16,4)</f>
        <v>0.263</v>
      </c>
      <c r="C21" s="54"/>
      <c r="E21" s="68" t="s">
        <v>59</v>
      </c>
      <c r="F21" s="69" t="n">
        <f aca="false">ROUND(F20/F16,4)</f>
        <v>0.2239</v>
      </c>
      <c r="G21" s="54"/>
      <c r="I21" s="68" t="s">
        <v>59</v>
      </c>
      <c r="J21" s="69" t="n">
        <f aca="false">ROUND(J20/J16,4)</f>
        <v>0.2347</v>
      </c>
      <c r="K21" s="54"/>
      <c r="M21" s="68" t="s">
        <v>59</v>
      </c>
      <c r="N21" s="69" t="n">
        <f aca="false">ROUND(N20/N16,4)</f>
        <v>0.2742</v>
      </c>
      <c r="O21" s="54"/>
    </row>
    <row r="22" customFormat="false" ht="14.7" hidden="false" customHeight="false" outlineLevel="0" collapsed="false">
      <c r="A22" s="53"/>
      <c r="B22" s="43"/>
      <c r="C22" s="54"/>
      <c r="E22" s="53"/>
      <c r="F22" s="43"/>
      <c r="G22" s="54"/>
      <c r="I22" s="53"/>
      <c r="J22" s="43"/>
      <c r="K22" s="54"/>
      <c r="M22" s="53"/>
      <c r="N22" s="43"/>
      <c r="O22" s="54"/>
    </row>
    <row r="23" customFormat="false" ht="14.4" hidden="false" customHeight="false" outlineLevel="0" collapsed="false">
      <c r="A23" s="53"/>
      <c r="B23" s="43"/>
      <c r="C23" s="54"/>
      <c r="E23" s="53"/>
      <c r="F23" s="43"/>
      <c r="G23" s="54"/>
      <c r="I23" s="53"/>
      <c r="J23" s="43"/>
      <c r="K23" s="54"/>
      <c r="M23" s="53"/>
      <c r="N23" s="43"/>
      <c r="O23" s="54"/>
    </row>
    <row r="24" customFormat="false" ht="14.7" hidden="false" customHeight="false" outlineLevel="0" collapsed="false">
      <c r="A24" s="70"/>
      <c r="B24" s="71"/>
      <c r="C24" s="72"/>
      <c r="E24" s="70"/>
      <c r="F24" s="71"/>
      <c r="G24" s="72"/>
      <c r="I24" s="70"/>
      <c r="J24" s="71"/>
      <c r="K24" s="72"/>
      <c r="M24" s="70"/>
      <c r="N24" s="71"/>
      <c r="O24" s="72"/>
    </row>
  </sheetData>
  <mergeCells count="4">
    <mergeCell ref="A3:C3"/>
    <mergeCell ref="E3:G3"/>
    <mergeCell ref="I3:K3"/>
    <mergeCell ref="M3:O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N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8" activeCellId="0" sqref="D18"/>
    </sheetView>
  </sheetViews>
  <sheetFormatPr defaultRowHeight="14.4" outlineLevelRow="0" outlineLevelCol="0"/>
  <cols>
    <col collapsed="false" customWidth="true" hidden="false" outlineLevel="0" max="1" min="1" style="0" width="35.37"/>
    <col collapsed="false" customWidth="true" hidden="false" outlineLevel="0" max="2" min="2" style="0" width="14.16"/>
    <col collapsed="false" customWidth="true" hidden="false" outlineLevel="0" max="3" min="3" style="0" width="12.37"/>
    <col collapsed="false" customWidth="true" hidden="false" outlineLevel="0" max="4" min="4" style="0" width="12.63"/>
    <col collapsed="false" customWidth="true" hidden="false" outlineLevel="0" max="5" min="5" style="0" width="12.37"/>
    <col collapsed="false" customWidth="true" hidden="false" outlineLevel="0" max="6" min="6" style="0" width="5.62"/>
    <col collapsed="false" customWidth="true" hidden="false" outlineLevel="0" max="8" min="7" style="0" width="12.37"/>
    <col collapsed="false" customWidth="true" hidden="false" outlineLevel="0" max="9" min="9" style="0" width="13.47"/>
    <col collapsed="false" customWidth="true" hidden="false" outlineLevel="0" max="10" min="10" style="0" width="5.62"/>
    <col collapsed="false" customWidth="true" hidden="false" outlineLevel="0" max="12" min="11" style="0" width="14.36"/>
    <col collapsed="false" customWidth="true" hidden="false" outlineLevel="0" max="13" min="13" style="0" width="15"/>
    <col collapsed="false" customWidth="true" hidden="false" outlineLevel="0" max="14" min="14" style="0" width="14.84"/>
    <col collapsed="false" customWidth="true" hidden="false" outlineLevel="0" max="1025" min="15" style="0" width="12.37"/>
  </cols>
  <sheetData>
    <row r="1" s="73" customFormat="true" ht="14.4" hidden="false" customHeight="false" outlineLevel="0" collapsed="false">
      <c r="A1" s="45" t="s">
        <v>60</v>
      </c>
    </row>
    <row r="2" s="73" customFormat="true" ht="14.4" hidden="false" customHeight="false" outlineLevel="0" collapsed="false">
      <c r="A2" s="0"/>
    </row>
    <row r="3" customFormat="false" ht="14.4" hidden="false" customHeight="false" outlineLevel="0" collapsed="false">
      <c r="A3" s="74" t="s">
        <v>61</v>
      </c>
      <c r="B3" s="74" t="s">
        <v>62</v>
      </c>
      <c r="C3" s="74" t="s">
        <v>63</v>
      </c>
      <c r="D3" s="74" t="s">
        <v>64</v>
      </c>
      <c r="E3" s="74" t="s">
        <v>65</v>
      </c>
      <c r="F3" s="74"/>
      <c r="G3" s="74" t="s">
        <v>66</v>
      </c>
      <c r="H3" s="74" t="s">
        <v>67</v>
      </c>
      <c r="I3" s="74" t="s">
        <v>68</v>
      </c>
      <c r="J3" s="74"/>
      <c r="K3" s="74" t="s">
        <v>69</v>
      </c>
      <c r="L3" s="74"/>
      <c r="M3" s="74" t="s">
        <v>70</v>
      </c>
      <c r="N3" s="74"/>
    </row>
    <row r="4" s="73" customFormat="true" ht="14.4" hidden="false" customHeight="false" outlineLevel="0" collapsed="false">
      <c r="A4" s="75"/>
      <c r="B4" s="75"/>
      <c r="C4" s="75" t="s">
        <v>71</v>
      </c>
      <c r="D4" s="75" t="s">
        <v>71</v>
      </c>
      <c r="E4" s="75" t="s">
        <v>71</v>
      </c>
      <c r="F4" s="75"/>
      <c r="G4" s="75" t="s">
        <v>71</v>
      </c>
      <c r="H4" s="75" t="s">
        <v>71</v>
      </c>
      <c r="I4" s="75" t="s">
        <v>71</v>
      </c>
      <c r="J4" s="75"/>
      <c r="K4" s="75" t="s">
        <v>71</v>
      </c>
      <c r="L4" s="75" t="s">
        <v>72</v>
      </c>
      <c r="M4" s="75" t="s">
        <v>71</v>
      </c>
      <c r="N4" s="75" t="s">
        <v>2</v>
      </c>
    </row>
    <row r="5" customFormat="false" ht="14.4" hidden="false" customHeight="false" outlineLevel="0" collapsed="false">
      <c r="A5" s="38" t="s">
        <v>73</v>
      </c>
      <c r="B5" s="76" t="s">
        <v>74</v>
      </c>
      <c r="C5" s="77" t="n">
        <v>42838</v>
      </c>
      <c r="D5" s="78" t="n">
        <v>1903</v>
      </c>
      <c r="E5" s="78" t="n">
        <v>285450</v>
      </c>
      <c r="F5" s="38"/>
      <c r="G5" s="77" t="n">
        <v>42877</v>
      </c>
      <c r="H5" s="78" t="n">
        <v>1940</v>
      </c>
      <c r="I5" s="78" t="n">
        <v>291000</v>
      </c>
      <c r="J5" s="38"/>
      <c r="K5" s="79" t="n">
        <v>5550</v>
      </c>
      <c r="L5" s="80" t="n">
        <v>0.0194429847609038</v>
      </c>
      <c r="M5" s="79" t="n">
        <v>4108.875</v>
      </c>
      <c r="N5" s="79" t="n">
        <v>5697.1195425</v>
      </c>
    </row>
    <row r="6" customFormat="false" ht="14.4" hidden="false" customHeight="false" outlineLevel="0" collapsed="false">
      <c r="A6" s="38" t="s">
        <v>73</v>
      </c>
      <c r="B6" s="76" t="s">
        <v>74</v>
      </c>
      <c r="C6" s="77" t="n">
        <v>42838</v>
      </c>
      <c r="D6" s="78" t="n">
        <v>1904</v>
      </c>
      <c r="E6" s="78" t="n">
        <v>285600</v>
      </c>
      <c r="F6" s="38"/>
      <c r="G6" s="77" t="n">
        <v>42877</v>
      </c>
      <c r="H6" s="78" t="n">
        <v>1941</v>
      </c>
      <c r="I6" s="78" t="n">
        <v>291150</v>
      </c>
      <c r="J6" s="38"/>
      <c r="K6" s="79" t="n">
        <v>5550</v>
      </c>
      <c r="L6" s="80" t="n">
        <v>0.0194327731092437</v>
      </c>
      <c r="M6" s="79" t="n">
        <v>4108.125</v>
      </c>
      <c r="N6" s="79" t="n">
        <v>5696.0796375</v>
      </c>
    </row>
    <row r="7" customFormat="false" ht="14.4" hidden="false" customHeight="false" outlineLevel="0" collapsed="false">
      <c r="A7" s="38" t="s">
        <v>73</v>
      </c>
      <c r="B7" s="76" t="s">
        <v>74</v>
      </c>
      <c r="C7" s="77" t="n">
        <v>42844</v>
      </c>
      <c r="D7" s="78" t="n">
        <v>1898</v>
      </c>
      <c r="E7" s="78" t="n">
        <v>284700</v>
      </c>
      <c r="F7" s="38"/>
      <c r="G7" s="77" t="n">
        <v>42877</v>
      </c>
      <c r="H7" s="78" t="n">
        <v>1938</v>
      </c>
      <c r="I7" s="78" t="n">
        <v>290700</v>
      </c>
      <c r="J7" s="38"/>
      <c r="K7" s="79" t="n">
        <v>6000</v>
      </c>
      <c r="L7" s="80" t="n">
        <v>0.0210748155953635</v>
      </c>
      <c r="M7" s="79" t="n">
        <v>4561.5</v>
      </c>
      <c r="N7" s="79" t="n">
        <v>6324.70221</v>
      </c>
    </row>
    <row r="8" customFormat="false" ht="14.4" hidden="false" customHeight="false" outlineLevel="0" collapsed="false">
      <c r="A8" s="38" t="s">
        <v>73</v>
      </c>
      <c r="B8" s="76" t="s">
        <v>74</v>
      </c>
      <c r="C8" s="77" t="n">
        <v>42844</v>
      </c>
      <c r="D8" s="78" t="n">
        <v>1900</v>
      </c>
      <c r="E8" s="78" t="n">
        <v>285000</v>
      </c>
      <c r="F8" s="38"/>
      <c r="G8" s="77" t="n">
        <v>42877</v>
      </c>
      <c r="H8" s="78" t="n">
        <v>1944</v>
      </c>
      <c r="I8" s="78" t="n">
        <v>291600</v>
      </c>
      <c r="J8" s="38"/>
      <c r="K8" s="79" t="n">
        <v>6600</v>
      </c>
      <c r="L8" s="80" t="n">
        <v>0.0231578947368421</v>
      </c>
      <c r="M8" s="79" t="n">
        <v>5158.5</v>
      </c>
      <c r="N8" s="79" t="n">
        <v>7152.46659</v>
      </c>
    </row>
    <row r="9" customFormat="false" ht="14.4" hidden="false" customHeight="false" outlineLevel="0" collapsed="false">
      <c r="A9" s="81" t="s">
        <v>75</v>
      </c>
      <c r="B9" s="82" t="s">
        <v>76</v>
      </c>
      <c r="C9" s="83" t="n">
        <v>42838</v>
      </c>
      <c r="D9" s="84" t="n">
        <v>1903</v>
      </c>
      <c r="E9" s="84" t="n">
        <v>285450</v>
      </c>
      <c r="F9" s="81"/>
      <c r="G9" s="83" t="n">
        <v>42853</v>
      </c>
      <c r="H9" s="84" t="n">
        <v>1930</v>
      </c>
      <c r="I9" s="84" t="n">
        <v>289500</v>
      </c>
      <c r="J9" s="81"/>
      <c r="K9" s="85" t="n">
        <v>-4050</v>
      </c>
      <c r="L9" s="86" t="n">
        <v>-0.0141881240147136</v>
      </c>
      <c r="M9" s="85" t="n">
        <v>-5774.85</v>
      </c>
      <c r="N9" s="85" t="n">
        <v>-7991.5261725</v>
      </c>
    </row>
    <row r="10" customFormat="false" ht="14.4" hidden="false" customHeight="false" outlineLevel="0" collapsed="false">
      <c r="A10" s="81" t="s">
        <v>75</v>
      </c>
      <c r="B10" s="82" t="s">
        <v>76</v>
      </c>
      <c r="C10" s="83" t="n">
        <v>42838</v>
      </c>
      <c r="D10" s="84" t="n">
        <v>1904</v>
      </c>
      <c r="E10" s="84" t="n">
        <v>285600</v>
      </c>
      <c r="F10" s="81"/>
      <c r="G10" s="83" t="n">
        <v>42853</v>
      </c>
      <c r="H10" s="84" t="n">
        <v>1930</v>
      </c>
      <c r="I10" s="84" t="n">
        <v>289500</v>
      </c>
      <c r="J10" s="81"/>
      <c r="K10" s="85" t="n">
        <v>-3900</v>
      </c>
      <c r="L10" s="86" t="n">
        <v>-0.013655462184874</v>
      </c>
      <c r="M10" s="85" t="n">
        <v>-5625.3</v>
      </c>
      <c r="N10" s="85" t="n">
        <v>-7784.571405</v>
      </c>
    </row>
    <row r="11" s="38" customFormat="true" ht="14.4" hidden="false" customHeight="false" outlineLevel="0" collapsed="false">
      <c r="A11" s="38" t="s">
        <v>77</v>
      </c>
      <c r="B11" s="76" t="s">
        <v>76</v>
      </c>
      <c r="C11" s="77" t="n">
        <v>42786</v>
      </c>
      <c r="D11" s="78" t="n">
        <v>11051</v>
      </c>
      <c r="E11" s="78" t="n">
        <v>276275</v>
      </c>
      <c r="G11" s="77" t="n">
        <v>42873</v>
      </c>
      <c r="H11" s="78" t="n">
        <v>9003</v>
      </c>
      <c r="I11" s="78" t="n">
        <v>225075</v>
      </c>
      <c r="K11" s="79" t="n">
        <v>51200</v>
      </c>
      <c r="L11" s="80" t="n">
        <v>0.18532259524025</v>
      </c>
      <c r="M11" s="79" t="n">
        <v>49695.95</v>
      </c>
      <c r="N11" s="79" t="n">
        <v>69154.896182</v>
      </c>
    </row>
    <row r="12" s="73" customFormat="true" ht="14.4" hidden="false" customHeight="false" outlineLevel="0" collapsed="false">
      <c r="A12" s="38" t="s">
        <v>77</v>
      </c>
      <c r="B12" s="76" t="s">
        <v>74</v>
      </c>
      <c r="C12" s="77" t="n">
        <v>42851</v>
      </c>
      <c r="D12" s="78" t="n">
        <v>9250</v>
      </c>
      <c r="E12" s="78" t="n">
        <v>231250</v>
      </c>
      <c r="F12" s="38"/>
      <c r="G12" s="77" t="n">
        <v>42866</v>
      </c>
      <c r="H12" s="78" t="n">
        <v>9300</v>
      </c>
      <c r="I12" s="78" t="n">
        <v>232500</v>
      </c>
      <c r="J12" s="38"/>
      <c r="K12" s="79" t="n">
        <v>1250</v>
      </c>
      <c r="L12" s="80" t="n">
        <v>0.00540540540540541</v>
      </c>
      <c r="M12" s="79" t="n">
        <v>90.625</v>
      </c>
      <c r="N12" s="79" t="n">
        <v>127.72234375</v>
      </c>
    </row>
    <row r="13" s="73" customFormat="true" ht="14.4" hidden="false" customHeight="false" outlineLevel="0" collapsed="false">
      <c r="A13" s="38" t="s">
        <v>77</v>
      </c>
      <c r="B13" s="76" t="s">
        <v>74</v>
      </c>
      <c r="C13" s="77" t="n">
        <v>42851</v>
      </c>
      <c r="D13" s="78" t="n">
        <v>9255</v>
      </c>
      <c r="E13" s="78" t="n">
        <v>231375</v>
      </c>
      <c r="F13" s="38"/>
      <c r="G13" s="77" t="n">
        <v>42866</v>
      </c>
      <c r="H13" s="78" t="n">
        <v>9302</v>
      </c>
      <c r="I13" s="78" t="n">
        <v>232550</v>
      </c>
      <c r="J13" s="38"/>
      <c r="K13" s="79" t="n">
        <v>1175</v>
      </c>
      <c r="L13" s="80" t="n">
        <v>0.00507833603457591</v>
      </c>
      <c r="M13" s="79" t="n">
        <v>15.1875</v>
      </c>
      <c r="N13" s="79" t="n">
        <v>21.404503125</v>
      </c>
    </row>
    <row r="14" s="73" customFormat="true" ht="14.4" hidden="false" customHeight="false" outlineLevel="0" collapsed="false">
      <c r="A14" s="38" t="s">
        <v>78</v>
      </c>
      <c r="B14" s="76" t="s">
        <v>76</v>
      </c>
      <c r="C14" s="77" t="n">
        <v>42867</v>
      </c>
      <c r="D14" s="78" t="n">
        <v>9325</v>
      </c>
      <c r="E14" s="78" t="n">
        <v>233125</v>
      </c>
      <c r="F14" s="38"/>
      <c r="G14" s="77" t="n">
        <v>42886</v>
      </c>
      <c r="H14" s="78" t="n">
        <v>8855</v>
      </c>
      <c r="I14" s="78" t="n">
        <v>221375</v>
      </c>
      <c r="J14" s="38"/>
      <c r="K14" s="79" t="n">
        <v>11750</v>
      </c>
      <c r="L14" s="80" t="n">
        <v>0.050402144772118</v>
      </c>
      <c r="M14" s="79" t="n">
        <v>10386.5</v>
      </c>
      <c r="N14" s="79" t="n">
        <v>14373.358025</v>
      </c>
    </row>
    <row r="15" s="38" customFormat="true" ht="14.4" hidden="false" customHeight="false" outlineLevel="0" collapsed="false">
      <c r="A15" s="81" t="s">
        <v>79</v>
      </c>
      <c r="B15" s="82" t="s">
        <v>74</v>
      </c>
      <c r="C15" s="83" t="n">
        <v>42886</v>
      </c>
      <c r="D15" s="84" t="n">
        <v>8860</v>
      </c>
      <c r="E15" s="84" t="n">
        <v>221500</v>
      </c>
      <c r="F15" s="81"/>
      <c r="G15" s="83" t="n">
        <v>42886</v>
      </c>
      <c r="H15" s="84" t="n">
        <v>8810</v>
      </c>
      <c r="I15" s="84" t="n">
        <v>220250</v>
      </c>
      <c r="J15" s="81"/>
      <c r="K15" s="85" t="n">
        <v>-1250</v>
      </c>
      <c r="L15" s="87" t="n">
        <v>-0.00564334085778781</v>
      </c>
      <c r="M15" s="85" t="n">
        <v>-2354.375</v>
      </c>
      <c r="N15" s="85" t="n">
        <v>-3258.10184375</v>
      </c>
    </row>
    <row r="16" s="38" customFormat="true" ht="14.4" hidden="false" customHeight="false" outlineLevel="0" collapsed="false">
      <c r="A16" s="81" t="s">
        <v>79</v>
      </c>
      <c r="B16" s="82" t="s">
        <v>74</v>
      </c>
      <c r="C16" s="83" t="n">
        <v>42886</v>
      </c>
      <c r="D16" s="84" t="n">
        <v>8815</v>
      </c>
      <c r="E16" s="84" t="n">
        <v>220375</v>
      </c>
      <c r="F16" s="81"/>
      <c r="G16" s="83" t="n">
        <v>42886</v>
      </c>
      <c r="H16" s="84" t="n">
        <v>8810</v>
      </c>
      <c r="I16" s="84" t="n">
        <v>220250</v>
      </c>
      <c r="J16" s="81"/>
      <c r="K16" s="85" t="n">
        <v>-125</v>
      </c>
      <c r="L16" s="87" t="n">
        <v>-0.000567214974475326</v>
      </c>
      <c r="M16" s="85" t="n">
        <v>-1226.5625</v>
      </c>
      <c r="N16" s="85" t="n">
        <v>-1697.378515625</v>
      </c>
    </row>
    <row r="17" s="73" customFormat="true" ht="14.4" hidden="false" customHeight="false" outlineLevel="0" collapsed="false">
      <c r="A17" s="38" t="s">
        <v>80</v>
      </c>
      <c r="B17" s="76" t="s">
        <v>76</v>
      </c>
      <c r="C17" s="77" t="n">
        <v>42733</v>
      </c>
      <c r="D17" s="78" t="n">
        <v>5500</v>
      </c>
      <c r="E17" s="78" t="n">
        <v>275000</v>
      </c>
      <c r="F17" s="38"/>
      <c r="G17" s="77" t="n">
        <v>42863</v>
      </c>
      <c r="H17" s="78" t="n">
        <v>5480</v>
      </c>
      <c r="I17" s="78" t="n">
        <v>274000</v>
      </c>
      <c r="J17" s="38"/>
      <c r="K17" s="79" t="n">
        <v>1000</v>
      </c>
      <c r="L17" s="88" t="n">
        <v>0.00363636363636364</v>
      </c>
      <c r="M17" s="89" t="n">
        <v>-647</v>
      </c>
      <c r="N17" s="79" t="n">
        <v>-908.76973</v>
      </c>
    </row>
    <row r="18" customFormat="false" ht="14.4" hidden="false" customHeight="false" outlineLevel="0" collapsed="false">
      <c r="A18" s="38" t="s">
        <v>80</v>
      </c>
      <c r="B18" s="76" t="s">
        <v>76</v>
      </c>
      <c r="C18" s="77" t="n">
        <v>42830</v>
      </c>
      <c r="D18" s="78" t="n">
        <v>5800</v>
      </c>
      <c r="E18" s="78" t="n">
        <v>290000</v>
      </c>
      <c r="F18" s="38"/>
      <c r="G18" s="77" t="n">
        <v>42863</v>
      </c>
      <c r="H18" s="78" t="n">
        <v>5488</v>
      </c>
      <c r="I18" s="78" t="n">
        <v>274400</v>
      </c>
      <c r="J18" s="38"/>
      <c r="K18" s="79" t="n">
        <v>15600</v>
      </c>
      <c r="L18" s="80" t="n">
        <v>0.0537931034482759</v>
      </c>
      <c r="M18" s="79" t="n">
        <v>13906.8</v>
      </c>
      <c r="N18" s="79" t="n">
        <v>19533.352212</v>
      </c>
    </row>
    <row r="19" s="38" customFormat="true" ht="14.4" hidden="false" customHeight="false" outlineLevel="0" collapsed="false">
      <c r="A19" s="81" t="s">
        <v>81</v>
      </c>
      <c r="B19" s="82" t="s">
        <v>74</v>
      </c>
      <c r="C19" s="83" t="n">
        <v>42279</v>
      </c>
      <c r="D19" s="84" t="n">
        <v>1110</v>
      </c>
      <c r="E19" s="84" t="n">
        <v>333000</v>
      </c>
      <c r="F19" s="81"/>
      <c r="G19" s="83" t="n">
        <v>42886</v>
      </c>
      <c r="H19" s="84" t="n">
        <v>1263.8</v>
      </c>
      <c r="I19" s="84" t="n">
        <v>379140</v>
      </c>
      <c r="J19" s="81"/>
      <c r="K19" s="85" t="n">
        <v>46140</v>
      </c>
      <c r="L19" s="86" t="n">
        <v>0.138558558558559</v>
      </c>
      <c r="M19" s="85" t="n">
        <v>44359.65</v>
      </c>
      <c r="N19" s="85" t="n">
        <v>61387.1016525</v>
      </c>
    </row>
    <row r="20" s="73" customFormat="true" ht="14.4" hidden="false" customHeight="false" outlineLevel="0" collapsed="false">
      <c r="A20" s="38" t="s">
        <v>82</v>
      </c>
      <c r="B20" s="76" t="s">
        <v>74</v>
      </c>
      <c r="C20" s="77" t="n">
        <v>42859</v>
      </c>
      <c r="D20" s="78" t="n">
        <v>45.8</v>
      </c>
      <c r="E20" s="78" t="n">
        <v>687000</v>
      </c>
      <c r="F20" s="38"/>
      <c r="G20" s="77" t="n">
        <v>42878</v>
      </c>
      <c r="H20" s="78" t="n">
        <v>50.1</v>
      </c>
      <c r="I20" s="78" t="n">
        <v>751500</v>
      </c>
      <c r="J20" s="38"/>
      <c r="K20" s="79" t="n">
        <v>64500</v>
      </c>
      <c r="L20" s="80" t="n">
        <v>0.0938864628820961</v>
      </c>
      <c r="M20" s="79" t="n">
        <v>61191.45</v>
      </c>
      <c r="N20" s="79" t="n">
        <v>84913.5394215</v>
      </c>
    </row>
    <row r="21" s="73" customFormat="true" ht="14.4" hidden="false" customHeight="false" outlineLevel="0" collapsed="false">
      <c r="A21" s="38"/>
      <c r="B21" s="76"/>
      <c r="C21" s="77"/>
      <c r="D21" s="78"/>
      <c r="E21" s="78"/>
      <c r="F21" s="38"/>
      <c r="G21" s="77"/>
      <c r="H21" s="78"/>
      <c r="I21" s="78"/>
      <c r="J21" s="38"/>
      <c r="K21" s="79"/>
      <c r="L21" s="80"/>
      <c r="M21" s="79"/>
      <c r="N21" s="79"/>
    </row>
    <row r="22" s="73" customFormat="true" ht="14.35" hidden="false" customHeight="true" outlineLevel="0" collapsed="false">
      <c r="A22" s="0"/>
      <c r="B22" s="0"/>
      <c r="C22" s="0"/>
      <c r="D22" s="0"/>
      <c r="E22" s="0"/>
      <c r="F22" s="0"/>
      <c r="G22" s="0"/>
      <c r="H22" s="90"/>
      <c r="I22" s="90"/>
      <c r="J22" s="0"/>
      <c r="K22" s="90"/>
      <c r="L22" s="0"/>
      <c r="M22" s="90"/>
      <c r="N22" s="90"/>
    </row>
    <row r="23" s="73" customFormat="true" ht="14.35" hidden="false" customHeight="true" outlineLevel="0" collapsed="false">
      <c r="A23" s="91" t="s">
        <v>83</v>
      </c>
      <c r="B23" s="92"/>
      <c r="C23" s="92"/>
      <c r="D23" s="92"/>
      <c r="E23" s="92"/>
      <c r="F23" s="92"/>
      <c r="G23" s="92"/>
      <c r="H23" s="92"/>
      <c r="I23" s="92"/>
      <c r="J23" s="92"/>
      <c r="K23" s="93" t="n">
        <v>170175</v>
      </c>
      <c r="L23" s="94"/>
      <c r="M23" s="93" t="n">
        <v>152576.5125</v>
      </c>
      <c r="N23" s="93" t="n">
        <v>212085.870937375</v>
      </c>
    </row>
    <row r="24" s="73" customFormat="true" ht="14.4" hidden="false" customHeight="false" outlineLevel="0" collapsed="false">
      <c r="A24" s="95"/>
      <c r="B24" s="43"/>
      <c r="C24" s="43"/>
      <c r="D24" s="43"/>
      <c r="E24" s="43"/>
      <c r="F24" s="43"/>
      <c r="G24" s="43"/>
      <c r="H24" s="43"/>
      <c r="I24" s="0"/>
      <c r="J24" s="43"/>
      <c r="K24" s="96"/>
      <c r="L24" s="95"/>
      <c r="M24" s="96"/>
      <c r="N24" s="96"/>
    </row>
    <row r="25" s="73" customFormat="true" ht="14.4" hidden="false" customHeight="false" outlineLevel="0" collapsed="false">
      <c r="A25" s="73" t="s">
        <v>84</v>
      </c>
      <c r="B25" s="97" t="n">
        <v>3054331</v>
      </c>
      <c r="C25" s="45" t="s">
        <v>71</v>
      </c>
      <c r="D25" s="97" t="n">
        <v>4266167.36756</v>
      </c>
      <c r="E25" s="45" t="s">
        <v>2</v>
      </c>
      <c r="F25" s="0"/>
      <c r="G25" s="0"/>
      <c r="H25" s="0"/>
      <c r="I25" s="0"/>
      <c r="J25" s="0"/>
      <c r="K25" s="0"/>
      <c r="L25" s="0"/>
      <c r="M25" s="0"/>
      <c r="N25" s="0"/>
    </row>
    <row r="26" s="73" customFormat="true" ht="14.4" hidden="false" customHeight="false" outlineLevel="0" collapsed="false">
      <c r="A26" s="73" t="s">
        <v>85</v>
      </c>
      <c r="B26" s="97" t="n">
        <v>15271655</v>
      </c>
      <c r="C26" s="45" t="s">
        <v>71</v>
      </c>
      <c r="D26" s="90"/>
      <c r="E26" s="0"/>
      <c r="F26" s="0"/>
      <c r="G26" s="0"/>
      <c r="H26" s="0"/>
      <c r="I26" s="0"/>
      <c r="J26" s="0"/>
      <c r="K26" s="0"/>
      <c r="L26" s="0"/>
      <c r="M26" s="0"/>
      <c r="N26" s="0"/>
    </row>
    <row r="27" s="73" customFormat="true" ht="14.4" hidden="false" customHeight="false" outlineLevel="0" collapsed="false">
      <c r="A27" s="0"/>
      <c r="B27" s="97"/>
      <c r="C27" s="45"/>
      <c r="D27" s="97"/>
      <c r="E27" s="45"/>
      <c r="F27" s="0"/>
      <c r="G27" s="0"/>
      <c r="H27" s="0"/>
      <c r="I27" s="0"/>
      <c r="J27" s="0"/>
      <c r="K27" s="0"/>
      <c r="L27" s="0"/>
      <c r="M27" s="0"/>
      <c r="N27" s="0"/>
    </row>
    <row r="28" s="73" customFormat="true" ht="14.4" hidden="false" customHeight="false" outlineLevel="0" collapsed="false">
      <c r="A28" s="73" t="s">
        <v>86</v>
      </c>
      <c r="B28" s="97" t="n">
        <v>152576.5125</v>
      </c>
      <c r="C28" s="45" t="s">
        <v>71</v>
      </c>
      <c r="D28" s="97" t="n">
        <v>212085.870937375</v>
      </c>
      <c r="E28" s="45" t="s">
        <v>2</v>
      </c>
      <c r="F28" s="0"/>
      <c r="G28" s="90"/>
      <c r="H28" s="0"/>
      <c r="I28" s="0"/>
      <c r="J28" s="0"/>
      <c r="K28" s="0"/>
      <c r="L28" s="0"/>
      <c r="M28" s="0"/>
      <c r="N28" s="0"/>
    </row>
    <row r="29" s="73" customFormat="true" ht="14.4" hidden="false" customHeight="false" outlineLevel="0" collapsed="false">
      <c r="A29" s="0"/>
      <c r="B29" s="90"/>
      <c r="C29" s="0"/>
      <c r="D29" s="46" t="n">
        <v>0.0497134436286019</v>
      </c>
      <c r="E29" s="0"/>
      <c r="F29" s="0"/>
      <c r="G29" s="0"/>
      <c r="H29" s="0"/>
      <c r="I29" s="0"/>
      <c r="J29" s="0"/>
      <c r="K29" s="0"/>
      <c r="L29" s="0"/>
      <c r="M29" s="0"/>
      <c r="N29" s="0"/>
    </row>
    <row r="30" s="73" customFormat="true" ht="14.4" hidden="false" customHeight="false" outlineLevel="0" collapsed="false">
      <c r="A30" s="0"/>
      <c r="B30" s="90"/>
      <c r="C30" s="0"/>
      <c r="D30" s="0"/>
      <c r="E30" s="0"/>
      <c r="F30" s="0"/>
      <c r="G30" s="0"/>
      <c r="H30" s="0"/>
      <c r="I30" s="0"/>
      <c r="J30" s="0"/>
      <c r="K30" s="0"/>
      <c r="L30" s="0"/>
      <c r="M30" s="0"/>
      <c r="N30" s="0"/>
    </row>
    <row r="31" s="73" customFormat="true" ht="14.4" hidden="false" customHeight="false" outlineLevel="0" collapsed="false">
      <c r="A31" s="81" t="s">
        <v>87</v>
      </c>
      <c r="B31" s="98" t="n">
        <v>42638.3625</v>
      </c>
      <c r="C31" s="99" t="s">
        <v>71</v>
      </c>
      <c r="D31" s="98" t="n">
        <v>59280.106197625</v>
      </c>
      <c r="E31" s="99" t="s">
        <v>2</v>
      </c>
      <c r="F31" s="0"/>
      <c r="G31" s="0"/>
      <c r="H31" s="0"/>
      <c r="I31" s="0"/>
      <c r="J31" s="0"/>
      <c r="K31" s="0"/>
      <c r="L31" s="0"/>
      <c r="M31" s="0"/>
      <c r="N31" s="0"/>
    </row>
    <row r="32" s="73" customFormat="true" ht="14.4" hidden="false" customHeight="false" outlineLevel="0" collapsed="false">
      <c r="A32" s="0"/>
      <c r="B32" s="97"/>
      <c r="C32" s="45"/>
      <c r="D32" s="100" t="n">
        <v>0.0138954009747465</v>
      </c>
      <c r="E32" s="45"/>
      <c r="F32" s="0"/>
      <c r="G32" s="0"/>
      <c r="H32" s="0"/>
      <c r="I32" s="0"/>
      <c r="J32" s="0"/>
      <c r="K32" s="0"/>
      <c r="L32" s="0"/>
      <c r="M32" s="0"/>
      <c r="N32" s="0"/>
    </row>
  </sheetData>
  <mergeCells count="2">
    <mergeCell ref="K3:L3"/>
    <mergeCell ref="M3:N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5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C12" activeCellId="0" sqref="C12"/>
    </sheetView>
  </sheetViews>
  <sheetFormatPr defaultRowHeight="14.4" outlineLevelRow="0" outlineLevelCol="0"/>
  <cols>
    <col collapsed="false" customWidth="true" hidden="false" outlineLevel="0" max="1" min="1" style="101" width="19.99"/>
    <col collapsed="false" customWidth="true" hidden="false" outlineLevel="0" max="4" min="2" style="101" width="19.16"/>
    <col collapsed="false" customWidth="true" hidden="false" outlineLevel="0" max="5" min="5" style="102" width="2.16"/>
    <col collapsed="false" customWidth="true" hidden="false" outlineLevel="0" max="6" min="6" style="101" width="19.99"/>
    <col collapsed="false" customWidth="true" hidden="false" outlineLevel="0" max="9" min="7" style="101" width="19.16"/>
    <col collapsed="false" customWidth="true" hidden="false" outlineLevel="0" max="10" min="10" style="102" width="2.16"/>
    <col collapsed="false" customWidth="true" hidden="false" outlineLevel="0" max="11" min="11" style="101" width="19.99"/>
    <col collapsed="false" customWidth="true" hidden="false" outlineLevel="0" max="12" min="12" style="101" width="19.16"/>
    <col collapsed="false" customWidth="true" hidden="false" outlineLevel="0" max="1025" min="13" style="101" width="9.16"/>
  </cols>
  <sheetData>
    <row r="1" s="102" customFormat="true" ht="14.4" hidden="false" customHeight="false" outlineLevel="0" collapsed="false">
      <c r="A1" s="103" t="s">
        <v>88</v>
      </c>
      <c r="B1" s="101"/>
      <c r="C1" s="101"/>
      <c r="D1" s="101"/>
      <c r="F1" s="101"/>
      <c r="G1" s="101"/>
      <c r="H1" s="101"/>
      <c r="I1" s="101"/>
    </row>
    <row r="2" s="102" customFormat="true" ht="14.4" hidden="false" customHeight="false" outlineLevel="0" collapsed="false">
      <c r="A2" s="103"/>
      <c r="B2" s="101"/>
      <c r="C2" s="101"/>
      <c r="D2" s="101"/>
      <c r="F2" s="101"/>
      <c r="G2" s="101"/>
      <c r="H2" s="101"/>
      <c r="I2" s="101"/>
    </row>
    <row r="3" customFormat="false" ht="14.4" hidden="false" customHeight="false" outlineLevel="0" collapsed="false">
      <c r="A3" s="103" t="s">
        <v>89</v>
      </c>
      <c r="F3" s="103" t="s">
        <v>90</v>
      </c>
      <c r="K3" s="103" t="s">
        <v>91</v>
      </c>
    </row>
    <row r="4" customFormat="false" ht="28.8" hidden="false" customHeight="false" outlineLevel="0" collapsed="false">
      <c r="A4" s="104" t="s">
        <v>92</v>
      </c>
      <c r="B4" s="104" t="s">
        <v>93</v>
      </c>
      <c r="C4" s="104" t="s">
        <v>94</v>
      </c>
      <c r="D4" s="104" t="s">
        <v>95</v>
      </c>
      <c r="E4" s="105"/>
      <c r="F4" s="104" t="s">
        <v>92</v>
      </c>
      <c r="G4" s="104" t="s">
        <v>96</v>
      </c>
      <c r="H4" s="104" t="s">
        <v>97</v>
      </c>
      <c r="I4" s="104" t="s">
        <v>98</v>
      </c>
      <c r="J4" s="105"/>
      <c r="K4" s="104" t="s">
        <v>92</v>
      </c>
      <c r="L4" s="104" t="s">
        <v>99</v>
      </c>
    </row>
    <row r="5" customFormat="false" ht="14.4" hidden="false" customHeight="false" outlineLevel="0" collapsed="false">
      <c r="A5" s="106" t="s">
        <v>100</v>
      </c>
      <c r="B5" s="107" t="s">
        <v>101</v>
      </c>
      <c r="C5" s="107" t="s">
        <v>102</v>
      </c>
      <c r="D5" s="107" t="s">
        <v>103</v>
      </c>
      <c r="F5" s="106" t="s">
        <v>100</v>
      </c>
      <c r="G5" s="107" t="s">
        <v>104</v>
      </c>
      <c r="H5" s="107" t="s">
        <v>105</v>
      </c>
      <c r="I5" s="107" t="n">
        <v>378.984</v>
      </c>
      <c r="K5" s="106" t="s">
        <v>100</v>
      </c>
      <c r="L5" s="107" t="s">
        <v>106</v>
      </c>
    </row>
    <row r="6" customFormat="false" ht="14.4" hidden="false" customHeight="false" outlineLevel="0" collapsed="false">
      <c r="A6" s="108" t="s">
        <v>107</v>
      </c>
      <c r="B6" s="109" t="s">
        <v>108</v>
      </c>
      <c r="C6" s="109" t="s">
        <v>108</v>
      </c>
      <c r="D6" s="109" t="s">
        <v>109</v>
      </c>
      <c r="F6" s="108" t="s">
        <v>107</v>
      </c>
      <c r="G6" s="109" t="s">
        <v>110</v>
      </c>
      <c r="H6" s="109" t="s">
        <v>111</v>
      </c>
      <c r="I6" s="109" t="n">
        <v>380.292</v>
      </c>
      <c r="K6" s="108" t="s">
        <v>107</v>
      </c>
      <c r="L6" s="109" t="s">
        <v>112</v>
      </c>
    </row>
    <row r="7" customFormat="false" ht="14.4" hidden="false" customHeight="false" outlineLevel="0" collapsed="false">
      <c r="A7" s="106" t="s">
        <v>113</v>
      </c>
      <c r="B7" s="107" t="s">
        <v>114</v>
      </c>
      <c r="C7" s="107" t="s">
        <v>115</v>
      </c>
      <c r="D7" s="107" t="s">
        <v>116</v>
      </c>
      <c r="F7" s="106" t="s">
        <v>113</v>
      </c>
      <c r="G7" s="107" t="s">
        <v>117</v>
      </c>
      <c r="H7" s="107" t="s">
        <v>118</v>
      </c>
      <c r="I7" s="107" t="n">
        <v>382.104</v>
      </c>
      <c r="K7" s="106" t="s">
        <v>113</v>
      </c>
      <c r="L7" s="107" t="s">
        <v>119</v>
      </c>
    </row>
    <row r="8" customFormat="false" ht="14.4" hidden="false" customHeight="false" outlineLevel="0" collapsed="false">
      <c r="A8" s="108" t="s">
        <v>120</v>
      </c>
      <c r="B8" s="109" t="s">
        <v>121</v>
      </c>
      <c r="C8" s="109" t="s">
        <v>121</v>
      </c>
      <c r="D8" s="109" t="s">
        <v>122</v>
      </c>
      <c r="F8" s="108" t="s">
        <v>120</v>
      </c>
      <c r="G8" s="109" t="s">
        <v>123</v>
      </c>
      <c r="H8" s="109" t="s">
        <v>124</v>
      </c>
      <c r="I8" s="109" t="n">
        <v>384.798</v>
      </c>
      <c r="K8" s="108" t="s">
        <v>120</v>
      </c>
      <c r="L8" s="109" t="s">
        <v>125</v>
      </c>
    </row>
    <row r="9" customFormat="false" ht="14.4" hidden="false" customHeight="false" outlineLevel="0" collapsed="false">
      <c r="A9" s="106" t="s">
        <v>126</v>
      </c>
      <c r="B9" s="107" t="s">
        <v>127</v>
      </c>
      <c r="C9" s="107" t="s">
        <v>128</v>
      </c>
      <c r="D9" s="107" t="s">
        <v>129</v>
      </c>
      <c r="F9" s="106" t="s">
        <v>126</v>
      </c>
      <c r="G9" s="107" t="s">
        <v>130</v>
      </c>
      <c r="H9" s="107" t="s">
        <v>131</v>
      </c>
      <c r="I9" s="107" t="n">
        <v>378.414</v>
      </c>
      <c r="K9" s="106" t="s">
        <v>126</v>
      </c>
      <c r="L9" s="107" t="s">
        <v>132</v>
      </c>
    </row>
    <row r="10" customFormat="false" ht="14.4" hidden="false" customHeight="false" outlineLevel="0" collapsed="false">
      <c r="A10" s="108" t="s">
        <v>133</v>
      </c>
      <c r="B10" s="109" t="s">
        <v>134</v>
      </c>
      <c r="C10" s="109" t="s">
        <v>135</v>
      </c>
      <c r="D10" s="109" t="s">
        <v>136</v>
      </c>
      <c r="F10" s="108" t="s">
        <v>133</v>
      </c>
      <c r="G10" s="109" t="s">
        <v>137</v>
      </c>
      <c r="H10" s="109" t="s">
        <v>138</v>
      </c>
      <c r="I10" s="109" t="n">
        <v>378.858</v>
      </c>
      <c r="K10" s="108" t="s">
        <v>133</v>
      </c>
      <c r="L10" s="109" t="s">
        <v>139</v>
      </c>
    </row>
    <row r="11" customFormat="false" ht="14.4" hidden="false" customHeight="false" outlineLevel="0" collapsed="false">
      <c r="A11" s="106" t="s">
        <v>140</v>
      </c>
      <c r="B11" s="107" t="s">
        <v>141</v>
      </c>
      <c r="C11" s="107" t="s">
        <v>141</v>
      </c>
      <c r="D11" s="107" t="s">
        <v>142</v>
      </c>
      <c r="F11" s="106" t="s">
        <v>140</v>
      </c>
      <c r="G11" s="107" t="s">
        <v>143</v>
      </c>
      <c r="H11" s="107" t="s">
        <v>144</v>
      </c>
      <c r="I11" s="107" t="n">
        <v>378.894</v>
      </c>
      <c r="K11" s="106" t="s">
        <v>140</v>
      </c>
      <c r="L11" s="107" t="s">
        <v>145</v>
      </c>
    </row>
    <row r="12" customFormat="false" ht="14.4" hidden="false" customHeight="false" outlineLevel="0" collapsed="false">
      <c r="A12" s="108" t="s">
        <v>146</v>
      </c>
      <c r="B12" s="109" t="s">
        <v>147</v>
      </c>
      <c r="C12" s="109" t="s">
        <v>148</v>
      </c>
      <c r="D12" s="109" t="s">
        <v>149</v>
      </c>
      <c r="F12" s="108" t="s">
        <v>146</v>
      </c>
      <c r="G12" s="109" t="s">
        <v>117</v>
      </c>
      <c r="H12" s="109" t="s">
        <v>150</v>
      </c>
      <c r="I12" s="109" t="n">
        <v>379.824</v>
      </c>
      <c r="K12" s="108" t="s">
        <v>146</v>
      </c>
      <c r="L12" s="109" t="s">
        <v>151</v>
      </c>
    </row>
    <row r="13" customFormat="false" ht="14.4" hidden="false" customHeight="false" outlineLevel="0" collapsed="false">
      <c r="A13" s="106" t="s">
        <v>152</v>
      </c>
      <c r="B13" s="107" t="s">
        <v>153</v>
      </c>
      <c r="C13" s="107" t="s">
        <v>127</v>
      </c>
      <c r="D13" s="107" t="s">
        <v>154</v>
      </c>
      <c r="F13" s="106" t="s">
        <v>152</v>
      </c>
      <c r="G13" s="107" t="s">
        <v>155</v>
      </c>
      <c r="H13" s="107" t="s">
        <v>156</v>
      </c>
      <c r="I13" s="107" t="n">
        <v>380.34</v>
      </c>
      <c r="K13" s="106" t="s">
        <v>152</v>
      </c>
      <c r="L13" s="107" t="s">
        <v>157</v>
      </c>
    </row>
    <row r="14" customFormat="false" ht="14.4" hidden="false" customHeight="false" outlineLevel="0" collapsed="false">
      <c r="A14" s="108" t="s">
        <v>158</v>
      </c>
      <c r="B14" s="109" t="s">
        <v>159</v>
      </c>
      <c r="C14" s="109" t="s">
        <v>160</v>
      </c>
      <c r="D14" s="109" t="s">
        <v>161</v>
      </c>
      <c r="F14" s="108" t="s">
        <v>158</v>
      </c>
      <c r="G14" s="109" t="s">
        <v>162</v>
      </c>
      <c r="H14" s="109" t="s">
        <v>163</v>
      </c>
      <c r="I14" s="109" t="n">
        <v>380.25</v>
      </c>
      <c r="K14" s="108" t="s">
        <v>158</v>
      </c>
      <c r="L14" s="109" t="s">
        <v>164</v>
      </c>
    </row>
    <row r="15" customFormat="false" ht="14.4" hidden="false" customHeight="false" outlineLevel="0" collapsed="false">
      <c r="A15" s="106" t="s">
        <v>165</v>
      </c>
      <c r="B15" s="107" t="s">
        <v>166</v>
      </c>
      <c r="C15" s="107" t="s">
        <v>147</v>
      </c>
      <c r="D15" s="107" t="s">
        <v>167</v>
      </c>
      <c r="F15" s="106" t="s">
        <v>165</v>
      </c>
      <c r="G15" s="107" t="s">
        <v>168</v>
      </c>
      <c r="H15" s="107" t="s">
        <v>169</v>
      </c>
      <c r="I15" s="107" t="n">
        <v>379.638</v>
      </c>
      <c r="K15" s="106" t="s">
        <v>165</v>
      </c>
      <c r="L15" s="107" t="s">
        <v>170</v>
      </c>
    </row>
    <row r="16" customFormat="false" ht="14.4" hidden="false" customHeight="false" outlineLevel="0" collapsed="false">
      <c r="A16" s="108" t="s">
        <v>171</v>
      </c>
      <c r="B16" s="109" t="s">
        <v>172</v>
      </c>
      <c r="C16" s="109" t="s">
        <v>173</v>
      </c>
      <c r="D16" s="109" t="s">
        <v>174</v>
      </c>
      <c r="F16" s="108" t="s">
        <v>171</v>
      </c>
      <c r="G16" s="109" t="s">
        <v>175</v>
      </c>
      <c r="H16" s="109" t="s">
        <v>176</v>
      </c>
      <c r="I16" s="109" t="n">
        <v>380.61</v>
      </c>
      <c r="K16" s="108" t="s">
        <v>171</v>
      </c>
      <c r="L16" s="109" t="s">
        <v>177</v>
      </c>
    </row>
    <row r="17" customFormat="false" ht="14.4" hidden="false" customHeight="false" outlineLevel="0" collapsed="false">
      <c r="A17" s="106" t="s">
        <v>178</v>
      </c>
      <c r="B17" s="107" t="s">
        <v>179</v>
      </c>
      <c r="C17" s="107" t="s">
        <v>180</v>
      </c>
      <c r="D17" s="107" t="s">
        <v>181</v>
      </c>
      <c r="F17" s="106" t="s">
        <v>178</v>
      </c>
      <c r="G17" s="107" t="s">
        <v>137</v>
      </c>
      <c r="H17" s="107" t="s">
        <v>182</v>
      </c>
      <c r="I17" s="107" t="n">
        <v>381.834</v>
      </c>
      <c r="K17" s="106" t="s">
        <v>178</v>
      </c>
      <c r="L17" s="107" t="s">
        <v>183</v>
      </c>
    </row>
    <row r="18" customFormat="false" ht="14.4" hidden="false" customHeight="false" outlineLevel="0" collapsed="false">
      <c r="A18" s="108" t="s">
        <v>184</v>
      </c>
      <c r="B18" s="109" t="s">
        <v>185</v>
      </c>
      <c r="C18" s="109" t="s">
        <v>186</v>
      </c>
      <c r="D18" s="109" t="s">
        <v>187</v>
      </c>
      <c r="F18" s="108" t="s">
        <v>184</v>
      </c>
      <c r="G18" s="109" t="s">
        <v>188</v>
      </c>
      <c r="H18" s="109" t="s">
        <v>189</v>
      </c>
      <c r="I18" s="109" t="n">
        <v>381.378</v>
      </c>
      <c r="K18" s="108" t="s">
        <v>184</v>
      </c>
      <c r="L18" s="109" t="s">
        <v>190</v>
      </c>
    </row>
    <row r="19" customFormat="false" ht="14.4" hidden="false" customHeight="false" outlineLevel="0" collapsed="false">
      <c r="A19" s="106" t="s">
        <v>191</v>
      </c>
      <c r="B19" s="107" t="s">
        <v>192</v>
      </c>
      <c r="C19" s="107" t="s">
        <v>172</v>
      </c>
      <c r="D19" s="107" t="s">
        <v>193</v>
      </c>
      <c r="F19" s="106" t="s">
        <v>191</v>
      </c>
      <c r="G19" s="107" t="s">
        <v>194</v>
      </c>
      <c r="H19" s="107" t="s">
        <v>195</v>
      </c>
      <c r="I19" s="107" t="n">
        <v>380.718</v>
      </c>
      <c r="K19" s="106" t="s">
        <v>191</v>
      </c>
      <c r="L19" s="107" t="s">
        <v>196</v>
      </c>
    </row>
    <row r="20" customFormat="false" ht="14.4" hidden="false" customHeight="false" outlineLevel="0" collapsed="false">
      <c r="A20" s="108" t="s">
        <v>197</v>
      </c>
      <c r="B20" s="109" t="s">
        <v>198</v>
      </c>
      <c r="C20" s="109" t="s">
        <v>173</v>
      </c>
      <c r="D20" s="109" t="s">
        <v>199</v>
      </c>
      <c r="F20" s="108" t="s">
        <v>197</v>
      </c>
      <c r="G20" s="109" t="s">
        <v>111</v>
      </c>
      <c r="H20" s="109" t="s">
        <v>200</v>
      </c>
      <c r="I20" s="109" t="n">
        <v>380.712</v>
      </c>
      <c r="K20" s="108" t="s">
        <v>197</v>
      </c>
      <c r="L20" s="109" t="s">
        <v>201</v>
      </c>
    </row>
    <row r="21" customFormat="false" ht="14.4" hidden="false" customHeight="false" outlineLevel="0" collapsed="false">
      <c r="A21" s="106" t="s">
        <v>202</v>
      </c>
      <c r="B21" s="107" t="s">
        <v>203</v>
      </c>
      <c r="C21" s="107" t="s">
        <v>204</v>
      </c>
      <c r="D21" s="107" t="s">
        <v>205</v>
      </c>
      <c r="F21" s="106" t="s">
        <v>202</v>
      </c>
      <c r="G21" s="107" t="s">
        <v>206</v>
      </c>
      <c r="H21" s="107" t="s">
        <v>207</v>
      </c>
      <c r="I21" s="107" t="n">
        <v>380.712</v>
      </c>
      <c r="K21" s="106" t="s">
        <v>202</v>
      </c>
      <c r="L21" s="107" t="s">
        <v>208</v>
      </c>
    </row>
    <row r="22" customFormat="false" ht="14.4" hidden="false" customHeight="false" outlineLevel="0" collapsed="false">
      <c r="A22" s="108" t="s">
        <v>209</v>
      </c>
      <c r="B22" s="109" t="s">
        <v>210</v>
      </c>
      <c r="C22" s="109" t="s">
        <v>211</v>
      </c>
      <c r="D22" s="109" t="s">
        <v>212</v>
      </c>
      <c r="F22" s="108" t="s">
        <v>209</v>
      </c>
      <c r="G22" s="109" t="s">
        <v>213</v>
      </c>
      <c r="H22" s="109" t="s">
        <v>214</v>
      </c>
      <c r="I22" s="109" t="n">
        <v>380.502</v>
      </c>
      <c r="K22" s="108" t="s">
        <v>209</v>
      </c>
      <c r="L22" s="109" t="s">
        <v>215</v>
      </c>
    </row>
    <row r="23" customFormat="false" ht="14.4" hidden="false" customHeight="false" outlineLevel="0" collapsed="false">
      <c r="A23" s="106" t="s">
        <v>216</v>
      </c>
      <c r="B23" s="107" t="s">
        <v>217</v>
      </c>
      <c r="C23" s="107" t="s">
        <v>218</v>
      </c>
      <c r="D23" s="107" t="s">
        <v>219</v>
      </c>
      <c r="F23" s="106" t="s">
        <v>216</v>
      </c>
      <c r="G23" s="107" t="s">
        <v>220</v>
      </c>
      <c r="H23" s="107" t="s">
        <v>175</v>
      </c>
      <c r="I23" s="107" t="n">
        <v>380.472</v>
      </c>
      <c r="K23" s="106" t="s">
        <v>216</v>
      </c>
      <c r="L23" s="107" t="s">
        <v>221</v>
      </c>
    </row>
    <row r="24" customFormat="false" ht="14.4" hidden="false" customHeight="false" outlineLevel="0" collapsed="false">
      <c r="A24" s="108" t="s">
        <v>222</v>
      </c>
      <c r="B24" s="109" t="s">
        <v>223</v>
      </c>
      <c r="C24" s="109" t="s">
        <v>224</v>
      </c>
      <c r="D24" s="109" t="s">
        <v>225</v>
      </c>
      <c r="F24" s="108" t="s">
        <v>222</v>
      </c>
      <c r="G24" s="109" t="s">
        <v>226</v>
      </c>
      <c r="H24" s="109" t="s">
        <v>227</v>
      </c>
      <c r="I24" s="109" t="n">
        <v>379.182</v>
      </c>
      <c r="K24" s="108" t="s">
        <v>222</v>
      </c>
      <c r="L24" s="109" t="s">
        <v>228</v>
      </c>
    </row>
    <row r="25" customFormat="false" ht="14.4" hidden="false" customHeight="false" outlineLevel="0" collapsed="false">
      <c r="A25" s="110"/>
      <c r="B25" s="110"/>
      <c r="C25" s="110"/>
      <c r="D25" s="111"/>
      <c r="F25" s="103"/>
    </row>
    <row r="26" customFormat="false" ht="14.4" hidden="false" customHeight="false" outlineLevel="0" collapsed="false">
      <c r="A26" s="103" t="s">
        <v>229</v>
      </c>
      <c r="B26" s="103"/>
      <c r="C26" s="103"/>
      <c r="D26" s="103"/>
      <c r="F26" s="103" t="s">
        <v>230</v>
      </c>
      <c r="K26" s="103" t="s">
        <v>231</v>
      </c>
    </row>
    <row r="27" customFormat="false" ht="28.8" hidden="false" customHeight="false" outlineLevel="0" collapsed="false">
      <c r="A27" s="104" t="s">
        <v>92</v>
      </c>
      <c r="B27" s="104" t="s">
        <v>232</v>
      </c>
      <c r="C27" s="104" t="s">
        <v>233</v>
      </c>
      <c r="D27" s="104" t="s">
        <v>234</v>
      </c>
      <c r="F27" s="104" t="s">
        <v>92</v>
      </c>
      <c r="G27" s="104" t="s">
        <v>235</v>
      </c>
      <c r="H27" s="104" t="s">
        <v>236</v>
      </c>
      <c r="I27" s="104" t="s">
        <v>237</v>
      </c>
      <c r="K27" s="104" t="s">
        <v>92</v>
      </c>
      <c r="L27" s="104" t="s">
        <v>238</v>
      </c>
      <c r="M27" s="104" t="s">
        <v>239</v>
      </c>
      <c r="N27" s="104" t="s">
        <v>240</v>
      </c>
      <c r="O27" s="104" t="s">
        <v>241</v>
      </c>
      <c r="P27" s="104" t="s">
        <v>242</v>
      </c>
      <c r="Q27" s="104" t="s">
        <v>243</v>
      </c>
    </row>
    <row r="28" customFormat="false" ht="14.4" hidden="false" customHeight="false" outlineLevel="0" collapsed="false">
      <c r="A28" s="106" t="s">
        <v>100</v>
      </c>
      <c r="B28" s="107" t="s">
        <v>244</v>
      </c>
      <c r="C28" s="107" t="s">
        <v>245</v>
      </c>
      <c r="D28" s="107" t="n">
        <v>311.15</v>
      </c>
      <c r="F28" s="106" t="s">
        <v>100</v>
      </c>
      <c r="G28" s="107" t="s">
        <v>246</v>
      </c>
      <c r="H28" s="107" t="s">
        <v>247</v>
      </c>
      <c r="I28" s="107" t="n">
        <v>331.225</v>
      </c>
      <c r="K28" s="106" t="s">
        <v>248</v>
      </c>
      <c r="L28" s="107" t="n">
        <v>48.32</v>
      </c>
      <c r="M28" s="107" t="n">
        <v>49.65</v>
      </c>
      <c r="N28" s="107" t="n">
        <v>49.71</v>
      </c>
      <c r="O28" s="106" t="n">
        <v>47.73</v>
      </c>
      <c r="P28" s="107" t="s">
        <v>249</v>
      </c>
      <c r="Q28" s="107" t="n">
        <v>-0.027</v>
      </c>
    </row>
    <row r="29" customFormat="false" ht="14.4" hidden="false" customHeight="false" outlineLevel="0" collapsed="false">
      <c r="A29" s="108" t="s">
        <v>107</v>
      </c>
      <c r="B29" s="109" t="s">
        <v>250</v>
      </c>
      <c r="C29" s="109" t="s">
        <v>251</v>
      </c>
      <c r="D29" s="109" t="n">
        <v>315.2</v>
      </c>
      <c r="F29" s="108" t="s">
        <v>107</v>
      </c>
      <c r="G29" s="109" t="s">
        <v>252</v>
      </c>
      <c r="H29" s="109" t="s">
        <v>253</v>
      </c>
      <c r="I29" s="109" t="n">
        <v>332.8</v>
      </c>
      <c r="K29" s="108" t="s">
        <v>254</v>
      </c>
      <c r="L29" s="109" t="n">
        <v>49.66</v>
      </c>
      <c r="M29" s="109" t="n">
        <v>49.93</v>
      </c>
      <c r="N29" s="109" t="n">
        <v>50.28</v>
      </c>
      <c r="O29" s="108" t="n">
        <v>49.03</v>
      </c>
      <c r="P29" s="109" t="s">
        <v>255</v>
      </c>
      <c r="Q29" s="109" t="n">
        <v>-0.0062</v>
      </c>
    </row>
    <row r="30" customFormat="false" ht="14.4" hidden="false" customHeight="false" outlineLevel="0" collapsed="false">
      <c r="A30" s="106" t="s">
        <v>113</v>
      </c>
      <c r="B30" s="107" t="s">
        <v>256</v>
      </c>
      <c r="C30" s="107" t="s">
        <v>257</v>
      </c>
      <c r="D30" s="107" t="n">
        <v>318.65</v>
      </c>
      <c r="F30" s="106" t="s">
        <v>113</v>
      </c>
      <c r="G30" s="107" t="s">
        <v>258</v>
      </c>
      <c r="H30" s="107" t="s">
        <v>259</v>
      </c>
      <c r="I30" s="107" t="n">
        <v>334.225</v>
      </c>
      <c r="K30" s="106" t="s">
        <v>260</v>
      </c>
      <c r="L30" s="107" t="n">
        <v>49.97</v>
      </c>
      <c r="M30" s="107" t="n">
        <v>49.95</v>
      </c>
      <c r="N30" s="107" t="n">
        <v>50.29</v>
      </c>
      <c r="O30" s="106" t="n">
        <v>49.52</v>
      </c>
      <c r="P30" s="107" t="s">
        <v>261</v>
      </c>
      <c r="Q30" s="107" t="n">
        <v>0.0006</v>
      </c>
    </row>
    <row r="31" customFormat="false" ht="14.4" hidden="false" customHeight="false" outlineLevel="0" collapsed="false">
      <c r="A31" s="108" t="s">
        <v>120</v>
      </c>
      <c r="B31" s="109" t="s">
        <v>262</v>
      </c>
      <c r="C31" s="109" t="s">
        <v>263</v>
      </c>
      <c r="D31" s="109" t="n">
        <v>325.675</v>
      </c>
      <c r="F31" s="108" t="s">
        <v>120</v>
      </c>
      <c r="G31" s="109" t="s">
        <v>264</v>
      </c>
      <c r="H31" s="109" t="s">
        <v>265</v>
      </c>
      <c r="I31" s="109" t="n">
        <v>337.4</v>
      </c>
      <c r="K31" s="108" t="s">
        <v>266</v>
      </c>
      <c r="L31" s="109" t="n">
        <v>49.94</v>
      </c>
      <c r="M31" s="109" t="n">
        <v>49.93</v>
      </c>
      <c r="N31" s="109" t="n">
        <v>50.04</v>
      </c>
      <c r="O31" s="108" t="n">
        <v>49.85</v>
      </c>
      <c r="P31" s="109" t="s">
        <v>261</v>
      </c>
      <c r="Q31" s="109" t="n">
        <v>0.0028</v>
      </c>
    </row>
    <row r="32" s="102" customFormat="true" ht="14.4" hidden="false" customHeight="false" outlineLevel="0" collapsed="false">
      <c r="A32" s="106" t="s">
        <v>126</v>
      </c>
      <c r="B32" s="107" t="s">
        <v>267</v>
      </c>
      <c r="C32" s="107" t="s">
        <v>268</v>
      </c>
      <c r="D32" s="107" t="n">
        <v>329.875</v>
      </c>
      <c r="F32" s="106" t="s">
        <v>126</v>
      </c>
      <c r="G32" s="107" t="s">
        <v>269</v>
      </c>
      <c r="H32" s="107" t="s">
        <v>270</v>
      </c>
      <c r="I32" s="107" t="n">
        <v>339.15</v>
      </c>
      <c r="K32" s="106" t="s">
        <v>271</v>
      </c>
      <c r="L32" s="107" t="n">
        <v>49.8</v>
      </c>
      <c r="M32" s="107" t="n">
        <v>48.75</v>
      </c>
      <c r="N32" s="107" t="n">
        <v>49.94</v>
      </c>
      <c r="O32" s="106" t="n">
        <v>48.18</v>
      </c>
      <c r="P32" s="107" t="s">
        <v>272</v>
      </c>
      <c r="Q32" s="107" t="n">
        <v>0.0184</v>
      </c>
    </row>
    <row r="33" customFormat="false" ht="14.4" hidden="false" customHeight="false" outlineLevel="0" collapsed="false">
      <c r="A33" s="108" t="s">
        <v>133</v>
      </c>
      <c r="B33" s="109" t="s">
        <v>273</v>
      </c>
      <c r="C33" s="109" t="s">
        <v>274</v>
      </c>
      <c r="D33" s="109" t="n">
        <v>332.3</v>
      </c>
      <c r="F33" s="108" t="s">
        <v>133</v>
      </c>
      <c r="G33" s="109" t="s">
        <v>275</v>
      </c>
      <c r="H33" s="109" t="s">
        <v>276</v>
      </c>
      <c r="I33" s="109" t="n">
        <v>340.35</v>
      </c>
      <c r="K33" s="108" t="s">
        <v>277</v>
      </c>
      <c r="L33" s="109" t="n">
        <v>48.9</v>
      </c>
      <c r="M33" s="109" t="n">
        <v>51.25</v>
      </c>
      <c r="N33" s="109" t="n">
        <v>52</v>
      </c>
      <c r="O33" s="108" t="n">
        <v>48.45</v>
      </c>
      <c r="P33" s="109" t="s">
        <v>278</v>
      </c>
      <c r="Q33" s="109" t="n">
        <v>-0.0479</v>
      </c>
    </row>
    <row r="34" customFormat="false" ht="14.4" hidden="false" customHeight="false" outlineLevel="0" collapsed="false">
      <c r="A34" s="106" t="s">
        <v>140</v>
      </c>
      <c r="B34" s="107" t="s">
        <v>279</v>
      </c>
      <c r="C34" s="107" t="s">
        <v>280</v>
      </c>
      <c r="D34" s="107" t="n">
        <v>336.65</v>
      </c>
      <c r="F34" s="106" t="s">
        <v>140</v>
      </c>
      <c r="G34" s="107" t="s">
        <v>281</v>
      </c>
      <c r="H34" s="107" t="s">
        <v>282</v>
      </c>
      <c r="I34" s="107" t="n">
        <v>342.675</v>
      </c>
      <c r="K34" s="106" t="s">
        <v>283</v>
      </c>
      <c r="L34" s="107" t="n">
        <v>51.36</v>
      </c>
      <c r="M34" s="107" t="n">
        <v>51.44</v>
      </c>
      <c r="N34" s="107" t="n">
        <v>51.88</v>
      </c>
      <c r="O34" s="106" t="n">
        <v>51.03</v>
      </c>
      <c r="P34" s="107" t="s">
        <v>284</v>
      </c>
      <c r="Q34" s="107" t="n">
        <v>-0.0021</v>
      </c>
    </row>
    <row r="35" customFormat="false" ht="14.4" hidden="false" customHeight="false" outlineLevel="0" collapsed="false">
      <c r="A35" s="108" t="s">
        <v>146</v>
      </c>
      <c r="B35" s="109" t="s">
        <v>285</v>
      </c>
      <c r="C35" s="109" t="s">
        <v>286</v>
      </c>
      <c r="D35" s="109" t="n">
        <v>340.35</v>
      </c>
      <c r="F35" s="108" t="s">
        <v>146</v>
      </c>
      <c r="G35" s="109" t="s">
        <v>287</v>
      </c>
      <c r="H35" s="109" t="s">
        <v>288</v>
      </c>
      <c r="I35" s="109" t="n">
        <v>344.875</v>
      </c>
      <c r="K35" s="108" t="s">
        <v>289</v>
      </c>
      <c r="L35" s="109" t="n">
        <v>51.47</v>
      </c>
      <c r="M35" s="109" t="n">
        <v>51.04</v>
      </c>
      <c r="N35" s="109" t="n">
        <v>51.79</v>
      </c>
      <c r="O35" s="108" t="n">
        <v>50.57</v>
      </c>
      <c r="P35" s="109" t="s">
        <v>290</v>
      </c>
      <c r="Q35" s="109" t="n">
        <v>0.0146</v>
      </c>
    </row>
    <row r="36" customFormat="false" ht="14.4" hidden="false" customHeight="false" outlineLevel="0" collapsed="false">
      <c r="A36" s="106" t="s">
        <v>152</v>
      </c>
      <c r="B36" s="107" t="s">
        <v>291</v>
      </c>
      <c r="C36" s="107" t="s">
        <v>292</v>
      </c>
      <c r="D36" s="107" t="n">
        <v>339.6</v>
      </c>
      <c r="F36" s="106" t="s">
        <v>152</v>
      </c>
      <c r="G36" s="107" t="s">
        <v>293</v>
      </c>
      <c r="H36" s="107" t="s">
        <v>282</v>
      </c>
      <c r="I36" s="107" t="n">
        <v>347.7</v>
      </c>
      <c r="K36" s="106" t="s">
        <v>294</v>
      </c>
      <c r="L36" s="107" t="n">
        <v>50.73</v>
      </c>
      <c r="M36" s="107" t="n">
        <v>50.6</v>
      </c>
      <c r="N36" s="107" t="n">
        <v>51.06</v>
      </c>
      <c r="O36" s="106" t="n">
        <v>50.44</v>
      </c>
      <c r="P36" s="107" t="s">
        <v>295</v>
      </c>
      <c r="Q36" s="107" t="n">
        <v>0.0079</v>
      </c>
    </row>
    <row r="37" customFormat="false" ht="14.4" hidden="false" customHeight="false" outlineLevel="0" collapsed="false">
      <c r="A37" s="108" t="s">
        <v>158</v>
      </c>
      <c r="B37" s="109" t="s">
        <v>296</v>
      </c>
      <c r="C37" s="109" t="s">
        <v>297</v>
      </c>
      <c r="D37" s="109" t="n">
        <v>322.5</v>
      </c>
      <c r="F37" s="108" t="s">
        <v>158</v>
      </c>
      <c r="G37" s="109" t="s">
        <v>298</v>
      </c>
      <c r="H37" s="109" t="s">
        <v>299</v>
      </c>
      <c r="I37" s="109" t="n">
        <v>349.3</v>
      </c>
      <c r="K37" s="108" t="s">
        <v>300</v>
      </c>
      <c r="L37" s="109" t="n">
        <v>50.33</v>
      </c>
      <c r="M37" s="109" t="n">
        <v>49.28</v>
      </c>
      <c r="N37" s="109" t="n">
        <v>50.53</v>
      </c>
      <c r="O37" s="108" t="n">
        <v>49.28</v>
      </c>
      <c r="P37" s="109" t="s">
        <v>301</v>
      </c>
      <c r="Q37" s="109" t="n">
        <v>0.0199</v>
      </c>
    </row>
    <row r="38" customFormat="false" ht="14.4" hidden="false" customHeight="false" outlineLevel="0" collapsed="false">
      <c r="A38" s="106" t="s">
        <v>165</v>
      </c>
      <c r="B38" s="107" t="s">
        <v>302</v>
      </c>
      <c r="C38" s="107" t="s">
        <v>303</v>
      </c>
      <c r="D38" s="107" t="n">
        <v>325.15</v>
      </c>
      <c r="F38" s="106" t="s">
        <v>165</v>
      </c>
      <c r="G38" s="107" t="s">
        <v>304</v>
      </c>
      <c r="H38" s="107" t="s">
        <v>305</v>
      </c>
      <c r="I38" s="107" t="n">
        <v>346.225</v>
      </c>
      <c r="K38" s="106" t="s">
        <v>306</v>
      </c>
      <c r="L38" s="107" t="n">
        <v>49.35</v>
      </c>
      <c r="M38" s="107" t="n">
        <v>48.93</v>
      </c>
      <c r="N38" s="107" t="n">
        <v>49.6</v>
      </c>
      <c r="O38" s="106" t="n">
        <v>48.05</v>
      </c>
      <c r="P38" s="107" t="s">
        <v>307</v>
      </c>
      <c r="Q38" s="107" t="n">
        <v>0.0057</v>
      </c>
    </row>
    <row r="39" customFormat="false" ht="14.4" hidden="false" customHeight="false" outlineLevel="0" collapsed="false">
      <c r="A39" s="108" t="s">
        <v>171</v>
      </c>
      <c r="B39" s="109" t="s">
        <v>308</v>
      </c>
      <c r="C39" s="109" t="s">
        <v>309</v>
      </c>
      <c r="D39" s="109" t="n">
        <v>329.375</v>
      </c>
      <c r="F39" s="108" t="s">
        <v>171</v>
      </c>
      <c r="G39" s="109" t="s">
        <v>310</v>
      </c>
      <c r="H39" s="109" t="s">
        <v>311</v>
      </c>
      <c r="I39" s="109" t="n">
        <v>345.15</v>
      </c>
      <c r="K39" s="108" t="s">
        <v>312</v>
      </c>
      <c r="L39" s="109" t="n">
        <v>49.07</v>
      </c>
      <c r="M39" s="109" t="n">
        <v>48.23</v>
      </c>
      <c r="N39" s="109" t="n">
        <v>49.5</v>
      </c>
      <c r="O39" s="108" t="n">
        <v>48.03</v>
      </c>
      <c r="P39" s="109" t="s">
        <v>313</v>
      </c>
      <c r="Q39" s="109" t="n">
        <v>0.0084</v>
      </c>
    </row>
    <row r="40" customFormat="false" ht="14.4" hidden="false" customHeight="false" outlineLevel="0" collapsed="false">
      <c r="A40" s="106" t="s">
        <v>178</v>
      </c>
      <c r="B40" s="107" t="s">
        <v>314</v>
      </c>
      <c r="C40" s="107" t="s">
        <v>315</v>
      </c>
      <c r="D40" s="107" t="n">
        <v>336.725</v>
      </c>
      <c r="F40" s="106" t="s">
        <v>178</v>
      </c>
      <c r="G40" s="107" t="s">
        <v>316</v>
      </c>
      <c r="H40" s="107" t="s">
        <v>252</v>
      </c>
      <c r="I40" s="107" t="n">
        <v>347.2</v>
      </c>
      <c r="K40" s="106" t="s">
        <v>317</v>
      </c>
      <c r="L40" s="107" t="n">
        <v>48.66</v>
      </c>
      <c r="M40" s="107" t="n">
        <v>48.82</v>
      </c>
      <c r="N40" s="107" t="n">
        <v>49.38</v>
      </c>
      <c r="O40" s="106" t="n">
        <v>48.17</v>
      </c>
      <c r="P40" s="107" t="s">
        <v>318</v>
      </c>
      <c r="Q40" s="107" t="n">
        <v>-0.0039</v>
      </c>
    </row>
    <row r="41" customFormat="false" ht="14.4" hidden="false" customHeight="false" outlineLevel="0" collapsed="false">
      <c r="A41" s="108" t="s">
        <v>184</v>
      </c>
      <c r="B41" s="109" t="s">
        <v>319</v>
      </c>
      <c r="C41" s="109" t="s">
        <v>320</v>
      </c>
      <c r="D41" s="109" t="n">
        <v>339.2</v>
      </c>
      <c r="F41" s="108" t="s">
        <v>184</v>
      </c>
      <c r="G41" s="109" t="s">
        <v>321</v>
      </c>
      <c r="H41" s="109" t="s">
        <v>322</v>
      </c>
      <c r="I41" s="109" t="n">
        <v>346.725</v>
      </c>
      <c r="K41" s="108" t="s">
        <v>323</v>
      </c>
      <c r="L41" s="109" t="n">
        <v>48.85</v>
      </c>
      <c r="M41" s="109" t="n">
        <v>47.85</v>
      </c>
      <c r="N41" s="109" t="n">
        <v>49.66</v>
      </c>
      <c r="O41" s="108" t="n">
        <v>47.75</v>
      </c>
      <c r="P41" s="109" t="s">
        <v>324</v>
      </c>
      <c r="Q41" s="109" t="n">
        <v>0.0211</v>
      </c>
    </row>
    <row r="42" customFormat="false" ht="14.4" hidden="false" customHeight="false" outlineLevel="0" collapsed="false">
      <c r="A42" s="106" t="s">
        <v>191</v>
      </c>
      <c r="B42" s="107" t="s">
        <v>325</v>
      </c>
      <c r="C42" s="107" t="s">
        <v>308</v>
      </c>
      <c r="D42" s="107" t="n">
        <v>342.825</v>
      </c>
      <c r="F42" s="106" t="s">
        <v>191</v>
      </c>
      <c r="G42" s="107" t="s">
        <v>326</v>
      </c>
      <c r="H42" s="107" t="s">
        <v>327</v>
      </c>
      <c r="I42" s="107" t="n">
        <v>342.025</v>
      </c>
      <c r="K42" s="106" t="s">
        <v>328</v>
      </c>
      <c r="L42" s="107" t="n">
        <v>47.84</v>
      </c>
      <c r="M42" s="107" t="n">
        <v>47.81</v>
      </c>
      <c r="N42" s="107" t="n">
        <v>48.07</v>
      </c>
      <c r="O42" s="106" t="n">
        <v>47.35</v>
      </c>
      <c r="P42" s="107" t="s">
        <v>329</v>
      </c>
      <c r="Q42" s="107" t="n">
        <v>0.0002</v>
      </c>
    </row>
    <row r="43" customFormat="false" ht="14.4" hidden="false" customHeight="false" outlineLevel="0" collapsed="false">
      <c r="A43" s="108" t="s">
        <v>197</v>
      </c>
      <c r="B43" s="109" t="s">
        <v>330</v>
      </c>
      <c r="C43" s="109" t="s">
        <v>331</v>
      </c>
      <c r="D43" s="109" t="n">
        <v>351.55</v>
      </c>
      <c r="F43" s="108" t="s">
        <v>197</v>
      </c>
      <c r="G43" s="109" t="s">
        <v>282</v>
      </c>
      <c r="H43" s="109" t="s">
        <v>332</v>
      </c>
      <c r="I43" s="109" t="n">
        <v>338.7</v>
      </c>
      <c r="K43" s="108" t="s">
        <v>333</v>
      </c>
      <c r="L43" s="109" t="n">
        <v>47.83</v>
      </c>
      <c r="M43" s="109" t="n">
        <v>47.39</v>
      </c>
      <c r="N43" s="109" t="n">
        <v>48.22</v>
      </c>
      <c r="O43" s="108" t="n">
        <v>47.34</v>
      </c>
      <c r="P43" s="109" t="s">
        <v>334</v>
      </c>
      <c r="Q43" s="109" t="n">
        <v>0.0106</v>
      </c>
    </row>
    <row r="44" customFormat="false" ht="14.4" hidden="false" customHeight="false" outlineLevel="0" collapsed="false">
      <c r="A44" s="106" t="s">
        <v>202</v>
      </c>
      <c r="B44" s="107" t="s">
        <v>335</v>
      </c>
      <c r="C44" s="107" t="s">
        <v>336</v>
      </c>
      <c r="D44" s="107" t="n">
        <v>354.65</v>
      </c>
      <c r="F44" s="106" t="s">
        <v>202</v>
      </c>
      <c r="G44" s="107" t="s">
        <v>337</v>
      </c>
      <c r="H44" s="107" t="s">
        <v>332</v>
      </c>
      <c r="I44" s="107" t="n">
        <v>340.45</v>
      </c>
      <c r="K44" s="106" t="s">
        <v>338</v>
      </c>
      <c r="L44" s="107" t="n">
        <v>47.33</v>
      </c>
      <c r="M44" s="107" t="n">
        <v>46.18</v>
      </c>
      <c r="N44" s="107" t="n">
        <v>47.78</v>
      </c>
      <c r="O44" s="106" t="n">
        <v>46.01</v>
      </c>
      <c r="P44" s="107" t="s">
        <v>339</v>
      </c>
      <c r="Q44" s="107" t="n">
        <v>0.0316</v>
      </c>
    </row>
    <row r="45" customFormat="false" ht="14.4" hidden="false" customHeight="false" outlineLevel="0" collapsed="false">
      <c r="A45" s="108" t="s">
        <v>209</v>
      </c>
      <c r="B45" s="109" t="s">
        <v>340</v>
      </c>
      <c r="C45" s="109" t="s">
        <v>341</v>
      </c>
      <c r="D45" s="109" t="n">
        <v>317.85</v>
      </c>
      <c r="F45" s="108" t="s">
        <v>209</v>
      </c>
      <c r="G45" s="109" t="s">
        <v>342</v>
      </c>
      <c r="H45" s="109" t="s">
        <v>343</v>
      </c>
      <c r="I45" s="109" t="n">
        <v>342.475</v>
      </c>
      <c r="K45" s="108" t="s">
        <v>344</v>
      </c>
      <c r="L45" s="109" t="n">
        <v>45.88</v>
      </c>
      <c r="M45" s="109" t="n">
        <v>46.49</v>
      </c>
      <c r="N45" s="109" t="n">
        <v>46.78</v>
      </c>
      <c r="O45" s="108" t="n">
        <v>45.53</v>
      </c>
      <c r="P45" s="109" t="s">
        <v>345</v>
      </c>
      <c r="Q45" s="109" t="n">
        <v>-0.0118</v>
      </c>
    </row>
    <row r="46" customFormat="false" ht="14.4" hidden="false" customHeight="false" outlineLevel="0" collapsed="false">
      <c r="A46" s="106" t="s">
        <v>216</v>
      </c>
      <c r="B46" s="107" t="s">
        <v>346</v>
      </c>
      <c r="C46" s="107" t="s">
        <v>347</v>
      </c>
      <c r="D46" s="107" t="n">
        <v>284.925</v>
      </c>
      <c r="F46" s="106" t="s">
        <v>216</v>
      </c>
      <c r="G46" s="107" t="s">
        <v>348</v>
      </c>
      <c r="H46" s="107" t="s">
        <v>349</v>
      </c>
      <c r="I46" s="107" t="n">
        <v>344.725</v>
      </c>
      <c r="K46" s="106" t="s">
        <v>350</v>
      </c>
      <c r="L46" s="107" t="n">
        <v>46.43</v>
      </c>
      <c r="M46" s="107" t="n">
        <v>46.35</v>
      </c>
      <c r="N46" s="107" t="n">
        <v>46.98</v>
      </c>
      <c r="O46" s="106" t="n">
        <v>45.73</v>
      </c>
      <c r="P46" s="107" t="s">
        <v>351</v>
      </c>
      <c r="Q46" s="107" t="n">
        <v>0.0045</v>
      </c>
    </row>
    <row r="47" customFormat="false" ht="14.4" hidden="false" customHeight="false" outlineLevel="0" collapsed="false">
      <c r="A47" s="108" t="s">
        <v>222</v>
      </c>
      <c r="B47" s="109" t="s">
        <v>352</v>
      </c>
      <c r="C47" s="109" t="s">
        <v>353</v>
      </c>
      <c r="D47" s="109" t="n">
        <v>253.675</v>
      </c>
      <c r="F47" s="108" t="s">
        <v>222</v>
      </c>
      <c r="G47" s="109" t="s">
        <v>354</v>
      </c>
      <c r="H47" s="109" t="s">
        <v>355</v>
      </c>
      <c r="I47" s="109" t="n">
        <v>348.225</v>
      </c>
      <c r="K47" s="108" t="s">
        <v>356</v>
      </c>
      <c r="L47" s="109" t="n">
        <v>46.22</v>
      </c>
      <c r="M47" s="109" t="n">
        <v>45.51</v>
      </c>
      <c r="N47" s="109" t="n">
        <v>46.68</v>
      </c>
      <c r="O47" s="108" t="n">
        <v>43.76</v>
      </c>
      <c r="P47" s="109" t="s">
        <v>357</v>
      </c>
      <c r="Q47" s="109" t="n">
        <v>0.0154</v>
      </c>
    </row>
    <row r="48" customFormat="false" ht="14.4" hidden="false" customHeight="false" outlineLevel="0" collapsed="false">
      <c r="K48" s="106" t="s">
        <v>358</v>
      </c>
      <c r="L48" s="107" t="n">
        <v>45.52</v>
      </c>
      <c r="M48" s="107" t="n">
        <v>47.6</v>
      </c>
      <c r="N48" s="107" t="n">
        <v>47.75</v>
      </c>
      <c r="O48" s="106" t="n">
        <v>45.29</v>
      </c>
      <c r="P48" s="107" t="s">
        <v>359</v>
      </c>
      <c r="Q48" s="107" t="n">
        <v>-0.0481</v>
      </c>
    </row>
    <row r="49" customFormat="false" ht="14.4" hidden="false" customHeight="false" outlineLevel="0" collapsed="false">
      <c r="K49" s="108" t="s">
        <v>360</v>
      </c>
      <c r="L49" s="109" t="n">
        <v>47.82</v>
      </c>
      <c r="M49" s="109" t="n">
        <v>48.12</v>
      </c>
      <c r="N49" s="109" t="n">
        <v>48.23</v>
      </c>
      <c r="O49" s="108" t="n">
        <v>47.3</v>
      </c>
      <c r="P49" s="109" t="s">
        <v>361</v>
      </c>
      <c r="Q49" s="109" t="n">
        <v>0.0034</v>
      </c>
    </row>
    <row r="50" customFormat="false" ht="14.4" hidden="false" customHeight="false" outlineLevel="0" collapsed="false">
      <c r="K50" s="106" t="s">
        <v>362</v>
      </c>
      <c r="L50" s="107" t="n">
        <v>47.66</v>
      </c>
      <c r="M50" s="107" t="n">
        <v>48.78</v>
      </c>
      <c r="N50" s="107" t="n">
        <v>49.28</v>
      </c>
      <c r="O50" s="106" t="n">
        <v>47.35</v>
      </c>
      <c r="P50" s="107" t="s">
        <v>363</v>
      </c>
      <c r="Q50" s="107" t="n">
        <v>-0.0242</v>
      </c>
    </row>
    <row r="51" customFormat="false" ht="14.4" hidden="false" customHeight="false" outlineLevel="0" collapsed="false">
      <c r="K51" s="108" t="s">
        <v>364</v>
      </c>
      <c r="L51" s="109" t="n">
        <v>48.84</v>
      </c>
      <c r="M51" s="109" t="n">
        <v>49.17</v>
      </c>
      <c r="N51" s="109" t="n">
        <v>49.32</v>
      </c>
      <c r="O51" s="108" t="n">
        <v>48.59</v>
      </c>
      <c r="P51" s="109" t="s">
        <v>365</v>
      </c>
      <c r="Q51" s="109" t="n">
        <v>-0.0099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77933C"/>
    <pageSetUpPr fitToPage="false"/>
  </sheetPr>
  <dimension ref="A1:Y5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23" activeCellId="0" sqref="B23"/>
    </sheetView>
  </sheetViews>
  <sheetFormatPr defaultRowHeight="14.4" outlineLevelRow="0" outlineLevelCol="0"/>
  <cols>
    <col collapsed="false" customWidth="true" hidden="false" outlineLevel="0" max="1" min="1" style="0" width="38.63"/>
    <col collapsed="false" customWidth="true" hidden="false" outlineLevel="0" max="2" min="2" style="0" width="12.37"/>
    <col collapsed="false" customWidth="true" hidden="false" outlineLevel="0" max="3" min="3" style="0" width="10"/>
    <col collapsed="false" customWidth="true" hidden="false" outlineLevel="0" max="4" min="4" style="112" width="2.37"/>
    <col collapsed="false" customWidth="true" hidden="false" outlineLevel="0" max="6" min="5" style="0" width="12.63"/>
    <col collapsed="false" customWidth="true" hidden="false" outlineLevel="0" max="7" min="7" style="113" width="12.63"/>
    <col collapsed="false" customWidth="true" hidden="false" outlineLevel="0" max="8" min="8" style="112" width="2.37"/>
    <col collapsed="false" customWidth="true" hidden="false" outlineLevel="0" max="9" min="9" style="0" width="11.37"/>
    <col collapsed="false" customWidth="true" hidden="false" outlineLevel="0" max="11" min="10" style="0" width="10"/>
    <col collapsed="false" customWidth="true" hidden="false" outlineLevel="0" max="12" min="12" style="113" width="15.63"/>
    <col collapsed="false" customWidth="true" hidden="false" outlineLevel="0" max="13" min="13" style="112" width="2.37"/>
    <col collapsed="false" customWidth="true" hidden="false" outlineLevel="0" max="14" min="14" style="0" width="11.37"/>
    <col collapsed="false" customWidth="true" hidden="false" outlineLevel="0" max="16" min="15" style="0" width="10"/>
    <col collapsed="false" customWidth="true" hidden="false" outlineLevel="0" max="18" min="17" style="113" width="15.63"/>
    <col collapsed="false" customWidth="true" hidden="false" outlineLevel="0" max="19" min="19" style="114" width="10"/>
    <col collapsed="false" customWidth="true" hidden="false" outlineLevel="0" max="20" min="20" style="112" width="2.37"/>
    <col collapsed="false" customWidth="true" hidden="false" outlineLevel="0" max="22" min="21" style="0" width="12.63"/>
    <col collapsed="false" customWidth="true" hidden="false" outlineLevel="0" max="23" min="23" style="113" width="13.16"/>
    <col collapsed="false" customWidth="true" hidden="false" outlineLevel="0" max="24" min="24" style="113" width="15.63"/>
    <col collapsed="false" customWidth="true" hidden="false" outlineLevel="0" max="25" min="25" style="114" width="10"/>
    <col collapsed="false" customWidth="true" hidden="false" outlineLevel="0" max="1025" min="26" style="0" width="8.84"/>
  </cols>
  <sheetData>
    <row r="1" customFormat="false" ht="14.4" hidden="false" customHeight="true" outlineLevel="0" collapsed="false">
      <c r="A1" s="115" t="s">
        <v>366</v>
      </c>
      <c r="B1" s="115" t="s">
        <v>367</v>
      </c>
      <c r="C1" s="115" t="s">
        <v>368</v>
      </c>
      <c r="D1" s="115"/>
      <c r="E1" s="115" t="s">
        <v>369</v>
      </c>
      <c r="F1" s="116" t="s">
        <v>370</v>
      </c>
      <c r="G1" s="116"/>
      <c r="H1" s="115"/>
      <c r="I1" s="116" t="s">
        <v>371</v>
      </c>
      <c r="J1" s="116"/>
      <c r="K1" s="115" t="s">
        <v>372</v>
      </c>
      <c r="L1" s="117" t="s">
        <v>373</v>
      </c>
      <c r="M1" s="115"/>
      <c r="N1" s="116" t="s">
        <v>374</v>
      </c>
      <c r="O1" s="116"/>
      <c r="P1" s="115" t="s">
        <v>372</v>
      </c>
      <c r="Q1" s="118" t="s">
        <v>375</v>
      </c>
      <c r="R1" s="116" t="s">
        <v>376</v>
      </c>
      <c r="S1" s="116"/>
      <c r="T1" s="115"/>
      <c r="U1" s="115" t="s">
        <v>377</v>
      </c>
      <c r="V1" s="116" t="s">
        <v>378</v>
      </c>
      <c r="W1" s="116"/>
      <c r="X1" s="116" t="s">
        <v>379</v>
      </c>
      <c r="Y1" s="116"/>
    </row>
    <row r="2" customFormat="false" ht="14.4" hidden="false" customHeight="false" outlineLevel="0" collapsed="false">
      <c r="A2" s="115"/>
      <c r="B2" s="115"/>
      <c r="C2" s="115"/>
      <c r="D2" s="115"/>
      <c r="E2" s="119" t="n">
        <v>42855</v>
      </c>
      <c r="F2" s="115"/>
      <c r="G2" s="115"/>
      <c r="H2" s="115"/>
      <c r="I2" s="115"/>
      <c r="J2" s="115"/>
      <c r="K2" s="115"/>
      <c r="L2" s="117"/>
      <c r="M2" s="115"/>
      <c r="N2" s="115"/>
      <c r="O2" s="115"/>
      <c r="P2" s="115"/>
      <c r="Q2" s="118"/>
      <c r="R2" s="115"/>
      <c r="S2" s="115"/>
      <c r="T2" s="115"/>
      <c r="U2" s="119" t="n">
        <v>42886</v>
      </c>
      <c r="V2" s="115"/>
      <c r="W2" s="115"/>
      <c r="X2" s="115"/>
      <c r="Y2" s="115"/>
    </row>
    <row r="3" customFormat="false" ht="14.4" hidden="false" customHeight="false" outlineLevel="0" collapsed="false">
      <c r="A3" s="120"/>
      <c r="B3" s="120"/>
      <c r="C3" s="120"/>
      <c r="D3" s="120"/>
      <c r="E3" s="120" t="s">
        <v>380</v>
      </c>
      <c r="F3" s="120" t="s">
        <v>372</v>
      </c>
      <c r="G3" s="120" t="s">
        <v>380</v>
      </c>
      <c r="H3" s="120"/>
      <c r="I3" s="120" t="s">
        <v>92</v>
      </c>
      <c r="J3" s="120" t="s">
        <v>238</v>
      </c>
      <c r="K3" s="120"/>
      <c r="L3" s="120" t="s">
        <v>380</v>
      </c>
      <c r="M3" s="120"/>
      <c r="N3" s="120" t="s">
        <v>92</v>
      </c>
      <c r="O3" s="120" t="s">
        <v>238</v>
      </c>
      <c r="P3" s="120"/>
      <c r="Q3" s="120" t="s">
        <v>380</v>
      </c>
      <c r="R3" s="120" t="s">
        <v>380</v>
      </c>
      <c r="S3" s="121" t="s">
        <v>72</v>
      </c>
      <c r="T3" s="120"/>
      <c r="U3" s="120" t="s">
        <v>380</v>
      </c>
      <c r="V3" s="120" t="s">
        <v>372</v>
      </c>
      <c r="W3" s="120" t="s">
        <v>380</v>
      </c>
      <c r="X3" s="120" t="s">
        <v>380</v>
      </c>
      <c r="Y3" s="121" t="s">
        <v>72</v>
      </c>
    </row>
    <row r="4" customFormat="false" ht="14.4" hidden="false" customHeight="false" outlineLevel="0" collapsed="false">
      <c r="A4" s="74" t="s">
        <v>381</v>
      </c>
      <c r="B4" s="74"/>
      <c r="C4" s="74"/>
      <c r="D4" s="122"/>
      <c r="E4" s="74"/>
      <c r="F4" s="74"/>
      <c r="G4" s="123"/>
      <c r="H4" s="122"/>
      <c r="I4" s="74"/>
      <c r="J4" s="74"/>
      <c r="K4" s="74"/>
      <c r="L4" s="123"/>
      <c r="M4" s="122"/>
      <c r="N4" s="74"/>
      <c r="O4" s="74"/>
      <c r="P4" s="74"/>
      <c r="Q4" s="123"/>
      <c r="R4" s="123"/>
      <c r="S4" s="124"/>
      <c r="T4" s="122"/>
      <c r="U4" s="74"/>
      <c r="V4" s="74"/>
      <c r="W4" s="123"/>
      <c r="X4" s="123"/>
      <c r="Y4" s="124"/>
    </row>
    <row r="5" s="16" customFormat="true" ht="14.4" hidden="false" customHeight="false" outlineLevel="0" collapsed="false">
      <c r="B5" s="125"/>
      <c r="C5" s="125"/>
      <c r="D5" s="122"/>
      <c r="E5" s="126"/>
      <c r="F5" s="127"/>
      <c r="G5" s="128"/>
      <c r="H5" s="122"/>
      <c r="I5" s="37"/>
      <c r="J5" s="126"/>
      <c r="K5" s="127"/>
      <c r="L5" s="128"/>
      <c r="M5" s="122"/>
      <c r="N5" s="37"/>
      <c r="O5" s="126"/>
      <c r="P5" s="127"/>
      <c r="Q5" s="128"/>
      <c r="R5" s="129"/>
      <c r="S5" s="80"/>
      <c r="T5" s="122"/>
      <c r="U5" s="126"/>
      <c r="V5" s="127"/>
      <c r="W5" s="128"/>
      <c r="X5" s="130"/>
      <c r="Y5" s="80"/>
    </row>
    <row r="6" customFormat="false" ht="14.4" hidden="false" customHeight="false" outlineLevel="0" collapsed="false">
      <c r="A6" s="131" t="s">
        <v>382</v>
      </c>
      <c r="B6" s="91"/>
      <c r="C6" s="131" t="s">
        <v>380</v>
      </c>
      <c r="D6" s="132"/>
      <c r="E6" s="91"/>
      <c r="F6" s="91"/>
      <c r="G6" s="133"/>
      <c r="H6" s="132"/>
      <c r="I6" s="134"/>
      <c r="J6" s="91"/>
      <c r="K6" s="91"/>
      <c r="L6" s="133" t="n">
        <v>0</v>
      </c>
      <c r="M6" s="132"/>
      <c r="N6" s="135"/>
      <c r="O6" s="136"/>
      <c r="P6" s="136"/>
      <c r="Q6" s="133" t="n">
        <v>0</v>
      </c>
      <c r="R6" s="137" t="n">
        <v>0</v>
      </c>
      <c r="S6" s="138"/>
      <c r="T6" s="132"/>
      <c r="U6" s="91"/>
      <c r="V6" s="91"/>
      <c r="W6" s="133" t="n">
        <v>0</v>
      </c>
      <c r="X6" s="137" t="n">
        <v>0</v>
      </c>
      <c r="Y6" s="138"/>
    </row>
    <row r="7" customFormat="false" ht="14.4" hidden="false" customHeight="false" outlineLevel="0" collapsed="false">
      <c r="A7" s="139"/>
      <c r="B7" s="45"/>
      <c r="C7" s="45"/>
      <c r="D7" s="140"/>
      <c r="E7" s="45"/>
      <c r="F7" s="45"/>
      <c r="G7" s="141"/>
      <c r="H7" s="140"/>
      <c r="I7" s="142"/>
      <c r="J7" s="45"/>
      <c r="K7" s="45"/>
      <c r="L7" s="141"/>
      <c r="M7" s="140"/>
      <c r="N7" s="143"/>
      <c r="R7" s="129"/>
      <c r="S7" s="144"/>
      <c r="T7" s="140"/>
      <c r="U7" s="45"/>
      <c r="V7" s="45"/>
      <c r="W7" s="141"/>
      <c r="X7" s="141"/>
      <c r="Y7" s="144"/>
    </row>
    <row r="8" customFormat="false" ht="14.4" hidden="false" customHeight="false" outlineLevel="0" collapsed="false">
      <c r="A8" s="145" t="s">
        <v>383</v>
      </c>
      <c r="B8" s="97" t="n">
        <f aca="false">R6</f>
        <v>0</v>
      </c>
      <c r="C8" s="139" t="s">
        <v>380</v>
      </c>
      <c r="D8" s="140"/>
      <c r="E8" s="97" t="n">
        <f aca="false">U6</f>
        <v>0</v>
      </c>
      <c r="F8" s="139" t="s">
        <v>2</v>
      </c>
      <c r="G8" s="141"/>
      <c r="H8" s="140"/>
      <c r="I8" s="142"/>
      <c r="J8" s="45"/>
      <c r="K8" s="45"/>
      <c r="L8" s="141"/>
      <c r="M8" s="140"/>
      <c r="N8" s="143"/>
      <c r="R8" s="129"/>
      <c r="S8" s="146"/>
      <c r="T8" s="140"/>
      <c r="U8" s="45"/>
      <c r="V8" s="45"/>
      <c r="W8" s="141"/>
      <c r="X8" s="141"/>
      <c r="Y8" s="144"/>
    </row>
    <row r="9" customFormat="false" ht="14.4" hidden="false" customHeight="false" outlineLevel="0" collapsed="false">
      <c r="A9" s="145" t="s">
        <v>384</v>
      </c>
      <c r="B9" s="97" t="n">
        <f aca="false">X6</f>
        <v>0</v>
      </c>
      <c r="C9" s="139" t="s">
        <v>380</v>
      </c>
      <c r="E9" s="97" t="n">
        <f aca="false">AA6</f>
        <v>0</v>
      </c>
      <c r="F9" s="139" t="s">
        <v>2</v>
      </c>
      <c r="R9" s="129"/>
    </row>
    <row r="10" customFormat="false" ht="14.4" hidden="false" customHeight="false" outlineLevel="0" collapsed="false">
      <c r="A10" s="145"/>
      <c r="B10" s="97"/>
      <c r="C10" s="139"/>
      <c r="E10" s="97"/>
      <c r="F10" s="139"/>
      <c r="L10" s="147"/>
      <c r="R10" s="129"/>
    </row>
    <row r="11" customFormat="false" ht="28.8" hidden="false" customHeight="false" outlineLevel="0" collapsed="false">
      <c r="A11" s="148" t="s">
        <v>385</v>
      </c>
      <c r="B11" s="149" t="n">
        <f aca="false">E8/91952.22</f>
        <v>0</v>
      </c>
    </row>
    <row r="13" customFormat="false" ht="14.4" hidden="false" customHeight="true" outlineLevel="0" collapsed="false">
      <c r="A13" s="115" t="s">
        <v>366</v>
      </c>
      <c r="B13" s="115" t="s">
        <v>367</v>
      </c>
      <c r="C13" s="115" t="s">
        <v>368</v>
      </c>
      <c r="D13" s="115"/>
      <c r="E13" s="115" t="str">
        <f aca="false">$E$1</f>
        <v>Price @ </v>
      </c>
      <c r="F13" s="116" t="s">
        <v>370</v>
      </c>
      <c r="G13" s="116"/>
      <c r="H13" s="115"/>
      <c r="I13" s="116" t="s">
        <v>371</v>
      </c>
      <c r="J13" s="116"/>
      <c r="K13" s="115" t="s">
        <v>372</v>
      </c>
      <c r="L13" s="117" t="s">
        <v>373</v>
      </c>
      <c r="M13" s="115"/>
      <c r="N13" s="116" t="s">
        <v>374</v>
      </c>
      <c r="O13" s="116"/>
      <c r="P13" s="115" t="s">
        <v>372</v>
      </c>
      <c r="Q13" s="118" t="s">
        <v>375</v>
      </c>
      <c r="R13" s="116" t="s">
        <v>376</v>
      </c>
      <c r="S13" s="116"/>
      <c r="T13" s="115"/>
      <c r="U13" s="115" t="str">
        <f aca="false">$U$1</f>
        <v>Price @</v>
      </c>
      <c r="V13" s="116" t="s">
        <v>378</v>
      </c>
      <c r="W13" s="116"/>
      <c r="X13" s="116" t="s">
        <v>379</v>
      </c>
      <c r="Y13" s="116"/>
    </row>
    <row r="14" customFormat="false" ht="14.4" hidden="false" customHeight="false" outlineLevel="0" collapsed="false">
      <c r="A14" s="115"/>
      <c r="B14" s="115"/>
      <c r="C14" s="115"/>
      <c r="D14" s="115"/>
      <c r="E14" s="119" t="n">
        <f aca="false">$E$2</f>
        <v>42855</v>
      </c>
      <c r="F14" s="115"/>
      <c r="G14" s="115"/>
      <c r="H14" s="115"/>
      <c r="I14" s="115"/>
      <c r="J14" s="115"/>
      <c r="K14" s="115"/>
      <c r="L14" s="117"/>
      <c r="M14" s="115"/>
      <c r="N14" s="115"/>
      <c r="O14" s="115"/>
      <c r="P14" s="115"/>
      <c r="Q14" s="118"/>
      <c r="R14" s="115"/>
      <c r="S14" s="115"/>
      <c r="T14" s="115"/>
      <c r="U14" s="119" t="n">
        <f aca="false">$U$2</f>
        <v>42886</v>
      </c>
      <c r="V14" s="115"/>
      <c r="W14" s="115"/>
      <c r="X14" s="115"/>
      <c r="Y14" s="115"/>
    </row>
    <row r="15" customFormat="false" ht="14.4" hidden="false" customHeight="false" outlineLevel="0" collapsed="false">
      <c r="A15" s="120"/>
      <c r="B15" s="120"/>
      <c r="C15" s="120"/>
      <c r="D15" s="120"/>
      <c r="E15" s="120" t="s">
        <v>386</v>
      </c>
      <c r="F15" s="120" t="s">
        <v>372</v>
      </c>
      <c r="G15" s="120" t="s">
        <v>386</v>
      </c>
      <c r="H15" s="120"/>
      <c r="I15" s="120" t="s">
        <v>92</v>
      </c>
      <c r="J15" s="120" t="s">
        <v>238</v>
      </c>
      <c r="K15" s="120"/>
      <c r="L15" s="120" t="s">
        <v>386</v>
      </c>
      <c r="M15" s="120"/>
      <c r="N15" s="120" t="s">
        <v>92</v>
      </c>
      <c r="O15" s="120" t="s">
        <v>238</v>
      </c>
      <c r="P15" s="120"/>
      <c r="Q15" s="120" t="s">
        <v>386</v>
      </c>
      <c r="R15" s="120" t="s">
        <v>386</v>
      </c>
      <c r="S15" s="121" t="s">
        <v>72</v>
      </c>
      <c r="T15" s="120"/>
      <c r="U15" s="120" t="s">
        <v>386</v>
      </c>
      <c r="V15" s="120" t="s">
        <v>372</v>
      </c>
      <c r="W15" s="120" t="s">
        <v>386</v>
      </c>
      <c r="X15" s="120" t="s">
        <v>386</v>
      </c>
      <c r="Y15" s="121" t="s">
        <v>72</v>
      </c>
    </row>
    <row r="16" customFormat="false" ht="14.4" hidden="false" customHeight="false" outlineLevel="0" collapsed="false">
      <c r="A16" s="74" t="s">
        <v>387</v>
      </c>
      <c r="B16" s="74"/>
      <c r="C16" s="74"/>
      <c r="D16" s="122"/>
      <c r="E16" s="74"/>
      <c r="F16" s="74"/>
      <c r="G16" s="123"/>
      <c r="H16" s="122"/>
      <c r="I16" s="74"/>
      <c r="J16" s="74"/>
      <c r="K16" s="74"/>
      <c r="L16" s="123"/>
      <c r="M16" s="122"/>
      <c r="N16" s="74"/>
      <c r="O16" s="74"/>
      <c r="P16" s="74"/>
      <c r="Q16" s="123"/>
      <c r="R16" s="123"/>
      <c r="S16" s="124"/>
      <c r="T16" s="122"/>
      <c r="U16" s="74"/>
      <c r="V16" s="74"/>
      <c r="W16" s="123"/>
      <c r="X16" s="123"/>
      <c r="Y16" s="124"/>
    </row>
    <row r="17" customFormat="false" ht="14.4" hidden="false" customHeight="false" outlineLevel="0" collapsed="false">
      <c r="A17" s="74"/>
      <c r="N17" s="143"/>
      <c r="O17" s="150"/>
      <c r="P17" s="151"/>
    </row>
    <row r="18" customFormat="false" ht="14.4" hidden="false" customHeight="false" outlineLevel="0" collapsed="false">
      <c r="A18" s="16"/>
      <c r="B18" s="125"/>
      <c r="C18" s="125"/>
      <c r="D18" s="122"/>
      <c r="E18" s="126"/>
      <c r="F18" s="127"/>
      <c r="G18" s="128"/>
      <c r="H18" s="122"/>
      <c r="I18" s="74"/>
      <c r="J18" s="74"/>
      <c r="K18" s="74"/>
      <c r="L18" s="123"/>
      <c r="M18" s="122"/>
      <c r="N18" s="74"/>
      <c r="O18" s="74"/>
      <c r="P18" s="74"/>
      <c r="Q18" s="123"/>
      <c r="R18" s="129"/>
      <c r="S18" s="146"/>
      <c r="T18" s="122"/>
      <c r="U18" s="74"/>
      <c r="V18" s="74"/>
      <c r="W18" s="123"/>
      <c r="X18" s="123"/>
      <c r="Y18" s="124"/>
    </row>
    <row r="19" customFormat="false" ht="14.4" hidden="false" customHeight="false" outlineLevel="0" collapsed="false">
      <c r="A19" s="131" t="s">
        <v>388</v>
      </c>
      <c r="B19" s="91"/>
      <c r="C19" s="131" t="s">
        <v>386</v>
      </c>
      <c r="D19" s="132"/>
      <c r="E19" s="91"/>
      <c r="F19" s="91"/>
      <c r="G19" s="133" t="n">
        <f aca="false">SUM(G17:G18)</f>
        <v>0</v>
      </c>
      <c r="H19" s="132"/>
      <c r="I19" s="134"/>
      <c r="J19" s="91"/>
      <c r="K19" s="91"/>
      <c r="L19" s="133" t="n">
        <f aca="false">SUM(L17:L18)</f>
        <v>0</v>
      </c>
      <c r="M19" s="132"/>
      <c r="N19" s="135"/>
      <c r="O19" s="136"/>
      <c r="P19" s="136"/>
      <c r="Q19" s="133" t="n">
        <f aca="false">SUM(Q17:Q18)</f>
        <v>0</v>
      </c>
      <c r="R19" s="137" t="n">
        <f aca="false">SUM(R17:R18)</f>
        <v>0</v>
      </c>
      <c r="S19" s="138"/>
      <c r="T19" s="132"/>
      <c r="U19" s="91"/>
      <c r="V19" s="91"/>
      <c r="W19" s="133" t="n">
        <f aca="false">SUM(W17:W18)</f>
        <v>0</v>
      </c>
      <c r="X19" s="137" t="n">
        <f aca="false">SUM(X17:X18)</f>
        <v>0</v>
      </c>
      <c r="Y19" s="138"/>
    </row>
    <row r="20" customFormat="false" ht="14.4" hidden="false" customHeight="false" outlineLevel="0" collapsed="false">
      <c r="A20" s="139"/>
      <c r="B20" s="45"/>
      <c r="C20" s="45"/>
      <c r="D20" s="140"/>
      <c r="E20" s="45"/>
      <c r="F20" s="45"/>
      <c r="G20" s="141"/>
      <c r="H20" s="140"/>
      <c r="I20" s="142"/>
      <c r="J20" s="45"/>
      <c r="K20" s="45"/>
      <c r="L20" s="141"/>
      <c r="M20" s="140"/>
      <c r="N20" s="143"/>
      <c r="R20" s="129"/>
      <c r="S20" s="144"/>
      <c r="T20" s="140"/>
      <c r="U20" s="45"/>
      <c r="V20" s="45"/>
      <c r="W20" s="141"/>
      <c r="X20" s="141"/>
      <c r="Y20" s="144"/>
    </row>
    <row r="21" customFormat="false" ht="14.4" hidden="false" customHeight="false" outlineLevel="0" collapsed="false">
      <c r="A21" s="145" t="s">
        <v>383</v>
      </c>
      <c r="B21" s="97" t="n">
        <f aca="false">R19</f>
        <v>0</v>
      </c>
      <c r="C21" s="139" t="s">
        <v>386</v>
      </c>
      <c r="D21" s="140"/>
      <c r="E21" s="97" t="n">
        <v>0</v>
      </c>
      <c r="F21" s="139" t="s">
        <v>2</v>
      </c>
      <c r="G21" s="141"/>
      <c r="H21" s="140"/>
      <c r="I21" s="142"/>
      <c r="J21" s="45"/>
      <c r="K21" s="45"/>
      <c r="L21" s="152"/>
      <c r="M21" s="140"/>
      <c r="N21" s="143"/>
      <c r="R21" s="129"/>
      <c r="S21" s="146"/>
      <c r="T21" s="140"/>
      <c r="U21" s="45"/>
      <c r="V21" s="45"/>
      <c r="W21" s="141"/>
      <c r="X21" s="141"/>
      <c r="Y21" s="144"/>
    </row>
    <row r="22" customFormat="false" ht="14.4" hidden="false" customHeight="false" outlineLevel="0" collapsed="false">
      <c r="A22" s="145" t="s">
        <v>384</v>
      </c>
      <c r="B22" s="97" t="n">
        <f aca="false">X19</f>
        <v>0</v>
      </c>
      <c r="C22" s="139" t="s">
        <v>386</v>
      </c>
      <c r="E22" s="97" t="n">
        <v>0</v>
      </c>
      <c r="F22" s="139" t="s">
        <v>2</v>
      </c>
      <c r="L22" s="153"/>
      <c r="R22" s="129"/>
    </row>
    <row r="23" customFormat="false" ht="14.4" hidden="false" customHeight="false" outlineLevel="0" collapsed="false">
      <c r="A23" s="145"/>
      <c r="B23" s="97"/>
      <c r="C23" s="139"/>
      <c r="E23" s="97"/>
      <c r="F23" s="139"/>
      <c r="L23" s="153"/>
      <c r="R23" s="129"/>
    </row>
    <row r="24" customFormat="false" ht="28.8" hidden="false" customHeight="false" outlineLevel="0" collapsed="false">
      <c r="A24" s="148" t="str">
        <f aca="false">$A$11</f>
        <v>Overall realised percentage gain / (loss) for the month (in SGD)</v>
      </c>
      <c r="B24" s="149" t="n">
        <f aca="false">E21/52930.15</f>
        <v>0</v>
      </c>
    </row>
    <row r="26" customFormat="false" ht="14.4" hidden="false" customHeight="true" outlineLevel="0" collapsed="false">
      <c r="A26" s="115" t="s">
        <v>366</v>
      </c>
      <c r="B26" s="115" t="s">
        <v>367</v>
      </c>
      <c r="C26" s="115" t="s">
        <v>368</v>
      </c>
      <c r="D26" s="115"/>
      <c r="E26" s="115" t="str">
        <f aca="false">$E$1</f>
        <v>Price @ </v>
      </c>
      <c r="F26" s="116" t="s">
        <v>370</v>
      </c>
      <c r="G26" s="116"/>
      <c r="H26" s="115"/>
      <c r="I26" s="116" t="s">
        <v>371</v>
      </c>
      <c r="J26" s="116"/>
      <c r="K26" s="115" t="s">
        <v>372</v>
      </c>
      <c r="L26" s="117" t="s">
        <v>373</v>
      </c>
      <c r="M26" s="115"/>
      <c r="N26" s="116" t="s">
        <v>374</v>
      </c>
      <c r="O26" s="116"/>
      <c r="P26" s="115" t="s">
        <v>372</v>
      </c>
      <c r="Q26" s="118" t="s">
        <v>375</v>
      </c>
      <c r="R26" s="116" t="s">
        <v>376</v>
      </c>
      <c r="S26" s="116"/>
      <c r="T26" s="115"/>
      <c r="U26" s="115" t="str">
        <f aca="false">$U$1</f>
        <v>Price @</v>
      </c>
      <c r="V26" s="116" t="s">
        <v>378</v>
      </c>
      <c r="W26" s="116"/>
      <c r="X26" s="116" t="s">
        <v>379</v>
      </c>
      <c r="Y26" s="116"/>
    </row>
    <row r="27" customFormat="false" ht="14.4" hidden="false" customHeight="false" outlineLevel="0" collapsed="false">
      <c r="A27" s="115"/>
      <c r="B27" s="115"/>
      <c r="C27" s="115"/>
      <c r="D27" s="115"/>
      <c r="E27" s="119" t="n">
        <f aca="false">$E$2</f>
        <v>42855</v>
      </c>
      <c r="F27" s="115"/>
      <c r="G27" s="115"/>
      <c r="H27" s="115"/>
      <c r="I27" s="115"/>
      <c r="J27" s="115"/>
      <c r="K27" s="115"/>
      <c r="L27" s="117"/>
      <c r="M27" s="115"/>
      <c r="N27" s="115"/>
      <c r="O27" s="115"/>
      <c r="P27" s="115"/>
      <c r="Q27" s="118"/>
      <c r="R27" s="115"/>
      <c r="S27" s="115"/>
      <c r="T27" s="115"/>
      <c r="U27" s="119" t="n">
        <f aca="false">$U$2</f>
        <v>42886</v>
      </c>
      <c r="V27" s="115"/>
      <c r="W27" s="115"/>
      <c r="X27" s="115"/>
      <c r="Y27" s="115"/>
    </row>
    <row r="28" customFormat="false" ht="14.4" hidden="false" customHeight="false" outlineLevel="0" collapsed="false">
      <c r="A28" s="120"/>
      <c r="B28" s="120"/>
      <c r="C28" s="120"/>
      <c r="D28" s="120"/>
      <c r="E28" s="120" t="s">
        <v>389</v>
      </c>
      <c r="F28" s="120" t="s">
        <v>372</v>
      </c>
      <c r="G28" s="120" t="s">
        <v>389</v>
      </c>
      <c r="H28" s="120"/>
      <c r="I28" s="120" t="s">
        <v>92</v>
      </c>
      <c r="J28" s="120" t="s">
        <v>238</v>
      </c>
      <c r="K28" s="120"/>
      <c r="L28" s="120" t="s">
        <v>389</v>
      </c>
      <c r="M28" s="120"/>
      <c r="N28" s="120" t="s">
        <v>92</v>
      </c>
      <c r="O28" s="120" t="s">
        <v>238</v>
      </c>
      <c r="P28" s="120"/>
      <c r="Q28" s="120" t="s">
        <v>389</v>
      </c>
      <c r="R28" s="120" t="s">
        <v>389</v>
      </c>
      <c r="S28" s="121" t="s">
        <v>72</v>
      </c>
      <c r="T28" s="120"/>
      <c r="U28" s="120" t="s">
        <v>389</v>
      </c>
      <c r="V28" s="120" t="s">
        <v>372</v>
      </c>
      <c r="W28" s="154" t="s">
        <v>390</v>
      </c>
      <c r="X28" s="120" t="s">
        <v>389</v>
      </c>
      <c r="Y28" s="121" t="s">
        <v>72</v>
      </c>
    </row>
    <row r="29" customFormat="false" ht="14.4" hidden="false" customHeight="false" outlineLevel="0" collapsed="false">
      <c r="A29" s="74" t="s">
        <v>391</v>
      </c>
      <c r="B29" s="74"/>
      <c r="C29" s="74"/>
      <c r="D29" s="122"/>
      <c r="E29" s="74"/>
      <c r="F29" s="74"/>
      <c r="G29" s="123"/>
      <c r="H29" s="122"/>
      <c r="I29" s="74"/>
      <c r="J29" s="74"/>
      <c r="K29" s="74"/>
      <c r="L29" s="123"/>
      <c r="M29" s="122"/>
      <c r="N29" s="74"/>
      <c r="O29" s="74"/>
      <c r="P29" s="74"/>
      <c r="Q29" s="123"/>
      <c r="R29" s="123"/>
      <c r="S29" s="124"/>
      <c r="T29" s="122"/>
      <c r="U29" s="74"/>
      <c r="V29" s="74"/>
      <c r="W29" s="123"/>
      <c r="X29" s="74"/>
      <c r="Y29" s="74"/>
    </row>
    <row r="30" s="16" customFormat="true" ht="14.4" hidden="false" customHeight="false" outlineLevel="0" collapsed="false">
      <c r="B30" s="125"/>
      <c r="C30" s="125"/>
      <c r="D30" s="140"/>
      <c r="E30" s="126"/>
      <c r="F30" s="127"/>
      <c r="G30" s="128"/>
      <c r="H30" s="140"/>
      <c r="I30" s="37"/>
      <c r="J30" s="126"/>
      <c r="K30" s="127"/>
      <c r="L30" s="128"/>
      <c r="M30" s="140"/>
      <c r="N30" s="37"/>
      <c r="O30" s="126"/>
      <c r="P30" s="127"/>
      <c r="Q30" s="128"/>
      <c r="R30" s="130"/>
      <c r="S30" s="155"/>
      <c r="T30" s="140"/>
      <c r="U30" s="126"/>
      <c r="V30" s="127"/>
      <c r="W30" s="128"/>
      <c r="X30" s="130"/>
      <c r="Y30" s="155"/>
    </row>
    <row r="31" customFormat="false" ht="14.4" hidden="false" customHeight="false" outlineLevel="0" collapsed="false">
      <c r="A31" s="16"/>
      <c r="B31" s="125"/>
      <c r="C31" s="125"/>
      <c r="E31" s="156"/>
      <c r="F31" s="157"/>
      <c r="G31" s="153"/>
      <c r="I31" s="37"/>
      <c r="J31" s="126"/>
      <c r="K31" s="127"/>
      <c r="L31" s="128"/>
      <c r="N31" s="143"/>
      <c r="O31" s="150"/>
      <c r="P31" s="151"/>
      <c r="R31" s="129"/>
      <c r="S31" s="146"/>
      <c r="U31" s="150"/>
      <c r="V31" s="151"/>
      <c r="W31" s="150"/>
      <c r="X31" s="129"/>
      <c r="Y31" s="146"/>
    </row>
    <row r="32" customFormat="false" ht="14.4" hidden="false" customHeight="false" outlineLevel="0" collapsed="false">
      <c r="A32" s="131" t="s">
        <v>392</v>
      </c>
      <c r="B32" s="91"/>
      <c r="C32" s="131" t="s">
        <v>71</v>
      </c>
      <c r="D32" s="132"/>
      <c r="E32" s="91"/>
      <c r="F32" s="91"/>
      <c r="G32" s="133" t="n">
        <f aca="false">SUM(G31:G31)</f>
        <v>0</v>
      </c>
      <c r="H32" s="132"/>
      <c r="I32" s="134"/>
      <c r="J32" s="91"/>
      <c r="K32" s="91"/>
      <c r="L32" s="133" t="n">
        <f aca="false">SUM(L31:L31)</f>
        <v>0</v>
      </c>
      <c r="M32" s="132"/>
      <c r="N32" s="135"/>
      <c r="O32" s="136"/>
      <c r="P32" s="136"/>
      <c r="Q32" s="133" t="n">
        <f aca="false">SUM(Q31:Q31)</f>
        <v>0</v>
      </c>
      <c r="R32" s="133" t="n">
        <f aca="false">SUM(R31:R31)</f>
        <v>0</v>
      </c>
      <c r="S32" s="138"/>
      <c r="T32" s="132"/>
      <c r="U32" s="91"/>
      <c r="V32" s="91"/>
      <c r="W32" s="133" t="n">
        <f aca="false">SUM(W31:W31)</f>
        <v>0</v>
      </c>
      <c r="X32" s="133" t="n">
        <f aca="false">SUM(X31:X31)</f>
        <v>0</v>
      </c>
      <c r="Y32" s="138"/>
    </row>
    <row r="33" customFormat="false" ht="14.4" hidden="false" customHeight="false" outlineLevel="0" collapsed="false">
      <c r="A33" s="139"/>
      <c r="B33" s="45"/>
      <c r="C33" s="45"/>
      <c r="D33" s="140"/>
      <c r="E33" s="45"/>
      <c r="F33" s="45"/>
      <c r="G33" s="141"/>
      <c r="H33" s="140"/>
      <c r="I33" s="142"/>
      <c r="J33" s="45"/>
      <c r="K33" s="45"/>
      <c r="L33" s="141"/>
      <c r="M33" s="140"/>
      <c r="N33" s="143"/>
      <c r="R33" s="129"/>
      <c r="S33" s="144"/>
      <c r="T33" s="140"/>
      <c r="U33" s="45"/>
      <c r="V33" s="45"/>
      <c r="W33" s="141"/>
      <c r="X33" s="141"/>
      <c r="Y33" s="144"/>
    </row>
    <row r="34" customFormat="false" ht="14.4" hidden="false" customHeight="false" outlineLevel="0" collapsed="false">
      <c r="A34" s="145" t="s">
        <v>383</v>
      </c>
      <c r="B34" s="97" t="n">
        <f aca="false">R32</f>
        <v>0</v>
      </c>
      <c r="C34" s="139" t="s">
        <v>71</v>
      </c>
      <c r="D34" s="140"/>
      <c r="E34" s="97" t="n">
        <v>0</v>
      </c>
      <c r="F34" s="139" t="s">
        <v>2</v>
      </c>
      <c r="G34" s="158"/>
      <c r="H34" s="140"/>
      <c r="J34" s="159"/>
      <c r="K34" s="113"/>
      <c r="N34" s="160"/>
      <c r="O34" s="160"/>
      <c r="P34" s="160"/>
      <c r="Q34" s="160"/>
    </row>
    <row r="35" customFormat="false" ht="14.4" hidden="false" customHeight="false" outlineLevel="0" collapsed="false">
      <c r="A35" s="145" t="s">
        <v>384</v>
      </c>
      <c r="B35" s="97" t="n">
        <f aca="false">X32</f>
        <v>0</v>
      </c>
      <c r="C35" s="139" t="s">
        <v>71</v>
      </c>
      <c r="E35" s="97"/>
      <c r="F35" s="139"/>
      <c r="G35" s="161"/>
      <c r="J35" s="162"/>
      <c r="K35" s="160"/>
      <c r="L35" s="163"/>
      <c r="N35" s="160"/>
      <c r="O35" s="160"/>
      <c r="P35" s="160"/>
      <c r="Q35" s="160"/>
      <c r="R35" s="114"/>
    </row>
    <row r="36" customFormat="false" ht="14.4" hidden="false" customHeight="false" outlineLevel="0" collapsed="false">
      <c r="A36" s="145"/>
      <c r="B36" s="97"/>
      <c r="C36" s="139"/>
      <c r="E36" s="97"/>
      <c r="F36" s="139"/>
      <c r="J36" s="162"/>
      <c r="K36" s="160"/>
      <c r="L36" s="164"/>
      <c r="N36" s="160"/>
      <c r="O36" s="160"/>
      <c r="P36" s="160"/>
      <c r="Q36" s="160"/>
      <c r="R36" s="114"/>
    </row>
    <row r="37" customFormat="false" ht="28.8" hidden="false" customHeight="false" outlineLevel="0" collapsed="false">
      <c r="A37" s="148" t="str">
        <f aca="false">$A$11</f>
        <v>Overall realised percentage gain / (loss) for the month (in SGD)</v>
      </c>
      <c r="B37" s="149" t="n">
        <v>-0.711647337671109</v>
      </c>
      <c r="C37" s="139"/>
      <c r="E37" s="97"/>
      <c r="F37" s="139"/>
      <c r="N37" s="160"/>
      <c r="O37" s="160"/>
      <c r="P37" s="160"/>
      <c r="Q37" s="160"/>
      <c r="R37" s="114"/>
    </row>
    <row r="38" customFormat="false" ht="14.4" hidden="false" customHeight="false" outlineLevel="0" collapsed="false">
      <c r="A38" s="20"/>
      <c r="B38" s="20"/>
      <c r="C38" s="20"/>
      <c r="D38" s="165"/>
      <c r="E38" s="20"/>
      <c r="F38" s="20"/>
      <c r="G38" s="166"/>
      <c r="H38" s="165"/>
      <c r="I38" s="20"/>
      <c r="J38" s="20"/>
      <c r="K38" s="20"/>
      <c r="L38" s="166"/>
      <c r="M38" s="165"/>
      <c r="N38" s="20"/>
      <c r="O38" s="20"/>
      <c r="P38" s="20"/>
      <c r="Q38" s="166"/>
      <c r="R38" s="166"/>
      <c r="S38" s="167"/>
      <c r="T38" s="165"/>
      <c r="U38" s="20"/>
      <c r="V38" s="20"/>
      <c r="W38" s="166"/>
      <c r="X38" s="166"/>
      <c r="Y38" s="167"/>
    </row>
    <row r="39" customFormat="false" ht="14.4" hidden="false" customHeight="true" outlineLevel="0" collapsed="false">
      <c r="A39" s="115" t="s">
        <v>366</v>
      </c>
      <c r="B39" s="115" t="s">
        <v>367</v>
      </c>
      <c r="C39" s="115" t="s">
        <v>368</v>
      </c>
      <c r="D39" s="115"/>
      <c r="E39" s="115" t="str">
        <f aca="false">$E$1</f>
        <v>Price @ </v>
      </c>
      <c r="F39" s="116" t="s">
        <v>370</v>
      </c>
      <c r="G39" s="116"/>
      <c r="H39" s="115"/>
      <c r="I39" s="116" t="s">
        <v>371</v>
      </c>
      <c r="J39" s="116"/>
      <c r="K39" s="115" t="s">
        <v>372</v>
      </c>
      <c r="L39" s="117" t="s">
        <v>373</v>
      </c>
      <c r="M39" s="115"/>
      <c r="N39" s="116" t="s">
        <v>374</v>
      </c>
      <c r="O39" s="116"/>
      <c r="P39" s="115" t="s">
        <v>372</v>
      </c>
      <c r="Q39" s="118" t="s">
        <v>375</v>
      </c>
      <c r="R39" s="116" t="s">
        <v>376</v>
      </c>
      <c r="S39" s="116"/>
      <c r="T39" s="115"/>
      <c r="U39" s="115" t="str">
        <f aca="false">$U$1</f>
        <v>Price @</v>
      </c>
      <c r="V39" s="116" t="s">
        <v>378</v>
      </c>
      <c r="W39" s="116"/>
      <c r="X39" s="116" t="s">
        <v>379</v>
      </c>
      <c r="Y39" s="116"/>
    </row>
    <row r="40" customFormat="false" ht="14.4" hidden="false" customHeight="false" outlineLevel="0" collapsed="false">
      <c r="A40" s="115"/>
      <c r="B40" s="115"/>
      <c r="C40" s="115"/>
      <c r="D40" s="115"/>
      <c r="E40" s="119" t="n">
        <f aca="false">$E$2</f>
        <v>42855</v>
      </c>
      <c r="F40" s="115"/>
      <c r="G40" s="115"/>
      <c r="H40" s="115"/>
      <c r="I40" s="115"/>
      <c r="J40" s="115"/>
      <c r="K40" s="115"/>
      <c r="L40" s="117"/>
      <c r="M40" s="115"/>
      <c r="N40" s="115"/>
      <c r="O40" s="115"/>
      <c r="P40" s="115"/>
      <c r="Q40" s="118"/>
      <c r="R40" s="115"/>
      <c r="S40" s="115"/>
      <c r="T40" s="115"/>
      <c r="U40" s="119" t="n">
        <f aca="false">$U$2</f>
        <v>42886</v>
      </c>
      <c r="V40" s="115"/>
      <c r="W40" s="115"/>
      <c r="X40" s="115"/>
      <c r="Y40" s="115"/>
    </row>
    <row r="41" customFormat="false" ht="14.4" hidden="false" customHeight="false" outlineLevel="0" collapsed="false">
      <c r="A41" s="120"/>
      <c r="B41" s="120"/>
      <c r="C41" s="120"/>
      <c r="D41" s="120"/>
      <c r="E41" s="120" t="s">
        <v>390</v>
      </c>
      <c r="F41" s="120" t="s">
        <v>372</v>
      </c>
      <c r="G41" s="154" t="s">
        <v>390</v>
      </c>
      <c r="H41" s="120"/>
      <c r="I41" s="120" t="s">
        <v>92</v>
      </c>
      <c r="J41" s="120" t="s">
        <v>238</v>
      </c>
      <c r="K41" s="120"/>
      <c r="L41" s="154" t="s">
        <v>390</v>
      </c>
      <c r="M41" s="120"/>
      <c r="N41" s="120" t="s">
        <v>92</v>
      </c>
      <c r="O41" s="120" t="s">
        <v>238</v>
      </c>
      <c r="P41" s="120"/>
      <c r="Q41" s="154" t="s">
        <v>390</v>
      </c>
      <c r="R41" s="154" t="s">
        <v>390</v>
      </c>
      <c r="S41" s="121" t="s">
        <v>72</v>
      </c>
      <c r="T41" s="120"/>
      <c r="U41" s="120" t="s">
        <v>390</v>
      </c>
      <c r="V41" s="120" t="s">
        <v>372</v>
      </c>
      <c r="W41" s="154" t="s">
        <v>390</v>
      </c>
      <c r="X41" s="154" t="s">
        <v>390</v>
      </c>
      <c r="Y41" s="121" t="s">
        <v>72</v>
      </c>
    </row>
    <row r="42" customFormat="false" ht="14.4" hidden="false" customHeight="false" outlineLevel="0" collapsed="false">
      <c r="A42" s="74" t="s">
        <v>393</v>
      </c>
      <c r="E42" s="168"/>
      <c r="N42" s="143"/>
      <c r="O42" s="150"/>
      <c r="P42" s="151"/>
      <c r="U42" s="168"/>
    </row>
    <row r="43" s="16" customFormat="true" ht="14.4" hidden="false" customHeight="false" outlineLevel="0" collapsed="false">
      <c r="B43" s="125"/>
      <c r="C43" s="125"/>
      <c r="D43" s="140"/>
      <c r="E43" s="126"/>
      <c r="F43" s="127"/>
      <c r="G43" s="128"/>
      <c r="H43" s="140"/>
      <c r="I43" s="37"/>
      <c r="J43" s="126"/>
      <c r="K43" s="127"/>
      <c r="L43" s="128"/>
      <c r="M43" s="140"/>
      <c r="N43" s="37"/>
      <c r="O43" s="126"/>
      <c r="P43" s="127"/>
      <c r="Q43" s="128"/>
      <c r="R43" s="130"/>
      <c r="S43" s="155"/>
      <c r="T43" s="140"/>
      <c r="U43" s="126"/>
      <c r="V43" s="127"/>
      <c r="W43" s="128"/>
      <c r="X43" s="130"/>
      <c r="Y43" s="155"/>
    </row>
    <row r="44" customFormat="false" ht="14.4" hidden="false" customHeight="false" outlineLevel="0" collapsed="false">
      <c r="B44" s="169"/>
      <c r="C44" s="169"/>
      <c r="E44" s="150"/>
      <c r="F44" s="151"/>
      <c r="J44" s="150"/>
      <c r="K44" s="151"/>
      <c r="N44" s="170"/>
      <c r="O44" s="150"/>
      <c r="P44" s="151"/>
      <c r="U44" s="150"/>
      <c r="V44" s="151"/>
      <c r="X44" s="129"/>
      <c r="Y44" s="171"/>
    </row>
    <row r="45" customFormat="false" ht="14.4" hidden="false" customHeight="false" outlineLevel="0" collapsed="false">
      <c r="A45" s="131" t="s">
        <v>394</v>
      </c>
      <c r="B45" s="91"/>
      <c r="C45" s="131" t="s">
        <v>2</v>
      </c>
      <c r="D45" s="132"/>
      <c r="E45" s="91"/>
      <c r="F45" s="91"/>
      <c r="G45" s="133" t="n">
        <f aca="false">SUM(G43:G43)</f>
        <v>0</v>
      </c>
      <c r="H45" s="132"/>
      <c r="I45" s="134"/>
      <c r="J45" s="91"/>
      <c r="K45" s="91"/>
      <c r="L45" s="133" t="n">
        <f aca="false">SUM(L43:L43)</f>
        <v>0</v>
      </c>
      <c r="M45" s="132"/>
      <c r="N45" s="135"/>
      <c r="O45" s="136"/>
      <c r="P45" s="136"/>
      <c r="Q45" s="133" t="n">
        <f aca="false">SUM(Q43:Q43)</f>
        <v>0</v>
      </c>
      <c r="R45" s="137" t="n">
        <f aca="false">SUM(R43:R43)</f>
        <v>0</v>
      </c>
      <c r="S45" s="172" t="n">
        <f aca="false">SUM(S43:S43)</f>
        <v>0</v>
      </c>
      <c r="T45" s="132"/>
      <c r="U45" s="91"/>
      <c r="V45" s="91"/>
      <c r="W45" s="133" t="n">
        <f aca="false">SUM(W43:W43)</f>
        <v>0</v>
      </c>
      <c r="X45" s="133" t="n">
        <f aca="false">SUM(X43:X43)</f>
        <v>0</v>
      </c>
      <c r="Y45" s="138"/>
    </row>
    <row r="46" customFormat="false" ht="14.4" hidden="false" customHeight="false" outlineLevel="0" collapsed="false">
      <c r="A46" s="139"/>
      <c r="B46" s="45"/>
      <c r="C46" s="45"/>
      <c r="D46" s="140"/>
      <c r="E46" s="45"/>
      <c r="F46" s="45"/>
      <c r="G46" s="141"/>
      <c r="H46" s="140"/>
      <c r="I46" s="142"/>
      <c r="J46" s="45"/>
      <c r="K46" s="45"/>
      <c r="L46" s="141"/>
      <c r="M46" s="140"/>
      <c r="N46" s="143"/>
      <c r="R46" s="141"/>
      <c r="S46" s="144"/>
      <c r="T46" s="140"/>
      <c r="U46" s="45"/>
      <c r="V46" s="45"/>
      <c r="W46" s="141"/>
      <c r="X46" s="141"/>
      <c r="Y46" s="144"/>
    </row>
    <row r="47" customFormat="false" ht="14.4" hidden="false" customHeight="false" outlineLevel="0" collapsed="false">
      <c r="A47" s="145" t="s">
        <v>383</v>
      </c>
      <c r="B47" s="97" t="n">
        <f aca="false">R45</f>
        <v>0</v>
      </c>
      <c r="C47" s="139" t="s">
        <v>2</v>
      </c>
      <c r="D47" s="140"/>
      <c r="E47" s="97"/>
      <c r="F47" s="139"/>
      <c r="G47" s="141"/>
      <c r="H47" s="140"/>
      <c r="I47" s="142"/>
      <c r="J47" s="45"/>
      <c r="K47" s="45"/>
      <c r="L47" s="141"/>
      <c r="M47" s="140"/>
      <c r="N47" s="143"/>
      <c r="R47" s="141"/>
      <c r="S47" s="144"/>
      <c r="T47" s="140"/>
      <c r="U47" s="45"/>
      <c r="V47" s="45"/>
      <c r="W47" s="141"/>
      <c r="X47" s="141"/>
      <c r="Y47" s="144"/>
    </row>
    <row r="48" customFormat="false" ht="14.4" hidden="false" customHeight="false" outlineLevel="0" collapsed="false">
      <c r="A48" s="145" t="s">
        <v>384</v>
      </c>
      <c r="B48" s="97" t="n">
        <f aca="false">X45</f>
        <v>0</v>
      </c>
      <c r="C48" s="139" t="s">
        <v>2</v>
      </c>
      <c r="E48" s="97"/>
      <c r="F48" s="139"/>
      <c r="V48" s="34"/>
    </row>
    <row r="49" customFormat="false" ht="14.4" hidden="false" customHeight="false" outlineLevel="0" collapsed="false">
      <c r="A49" s="145"/>
      <c r="B49" s="97"/>
      <c r="C49" s="139"/>
      <c r="E49" s="97"/>
      <c r="F49" s="139"/>
    </row>
    <row r="50" customFormat="false" ht="28.8" hidden="false" customHeight="false" outlineLevel="0" collapsed="false">
      <c r="A50" s="148" t="str">
        <f aca="false">A11</f>
        <v>Overall realised percentage gain / (loss) for the month (in SGD)</v>
      </c>
      <c r="B50" s="149" t="n">
        <f aca="false">S45</f>
        <v>0</v>
      </c>
      <c r="C50" s="139"/>
      <c r="E50" s="97"/>
      <c r="F50" s="139"/>
    </row>
    <row r="51" customFormat="false" ht="14.4" hidden="false" customHeight="false" outlineLevel="0" collapsed="false">
      <c r="A51" s="20"/>
      <c r="B51" s="20"/>
      <c r="C51" s="20"/>
      <c r="D51" s="165"/>
      <c r="E51" s="20"/>
      <c r="F51" s="20"/>
      <c r="G51" s="166"/>
      <c r="H51" s="165"/>
      <c r="I51" s="20"/>
      <c r="J51" s="20"/>
      <c r="K51" s="20"/>
      <c r="L51" s="166"/>
      <c r="M51" s="165"/>
      <c r="N51" s="20"/>
      <c r="O51" s="20"/>
      <c r="P51" s="20"/>
      <c r="Q51" s="166"/>
      <c r="R51" s="166"/>
      <c r="S51" s="167"/>
      <c r="T51" s="165"/>
      <c r="U51" s="20"/>
      <c r="V51" s="20"/>
      <c r="W51" s="166"/>
      <c r="X51" s="166"/>
      <c r="Y51" s="167"/>
    </row>
    <row r="53" customFormat="false" ht="14.4" hidden="false" customHeight="false" outlineLevel="0" collapsed="false">
      <c r="A53" s="48" t="s">
        <v>395</v>
      </c>
    </row>
    <row r="55" customFormat="false" ht="14.4" hidden="false" customHeight="false" outlineLevel="0" collapsed="false">
      <c r="A55" s="145" t="s">
        <v>383</v>
      </c>
      <c r="B55" s="97" t="n">
        <f aca="false">B47+E34+E21+E8</f>
        <v>0</v>
      </c>
      <c r="C55" s="139" t="s">
        <v>2</v>
      </c>
    </row>
    <row r="56" customFormat="false" ht="14.4" hidden="false" customHeight="false" outlineLevel="0" collapsed="false">
      <c r="A56" s="145" t="s">
        <v>384</v>
      </c>
      <c r="B56" s="97" t="n">
        <f aca="false">B48+E35+E22+E9</f>
        <v>0</v>
      </c>
      <c r="C56" s="139" t="s">
        <v>2</v>
      </c>
    </row>
  </sheetData>
  <mergeCells count="28">
    <mergeCell ref="F1:G1"/>
    <mergeCell ref="I1:J1"/>
    <mergeCell ref="L1:L2"/>
    <mergeCell ref="N1:O1"/>
    <mergeCell ref="R1:S1"/>
    <mergeCell ref="V1:W1"/>
    <mergeCell ref="X1:Y1"/>
    <mergeCell ref="F13:G13"/>
    <mergeCell ref="I13:J13"/>
    <mergeCell ref="L13:L14"/>
    <mergeCell ref="N13:O13"/>
    <mergeCell ref="R13:S13"/>
    <mergeCell ref="V13:W13"/>
    <mergeCell ref="X13:Y13"/>
    <mergeCell ref="F26:G26"/>
    <mergeCell ref="I26:J26"/>
    <mergeCell ref="L26:L27"/>
    <mergeCell ref="N26:O26"/>
    <mergeCell ref="R26:S26"/>
    <mergeCell ref="V26:W26"/>
    <mergeCell ref="X26:Y26"/>
    <mergeCell ref="F39:G39"/>
    <mergeCell ref="I39:J39"/>
    <mergeCell ref="L39:L40"/>
    <mergeCell ref="N39:O39"/>
    <mergeCell ref="R39:S39"/>
    <mergeCell ref="V39:W39"/>
    <mergeCell ref="X39:Y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31859C"/>
    <pageSetUpPr fitToPage="false"/>
  </sheetPr>
  <dimension ref="A1:P16"/>
  <sheetViews>
    <sheetView showFormulas="false" showGridLines="true" showRowColHeaders="true" showZeros="true" rightToLeft="false" tabSelected="false" showOutlineSymbols="true" defaultGridColor="true" view="normal" topLeftCell="A6" colorId="64" zoomScale="85" zoomScaleNormal="85" zoomScalePageLayoutView="100" workbookViewId="0">
      <selection pane="topLeft" activeCell="D21" activeCellId="0" sqref="D21"/>
    </sheetView>
  </sheetViews>
  <sheetFormatPr defaultRowHeight="14.4" outlineLevelRow="0" outlineLevelCol="0"/>
  <cols>
    <col collapsed="false" customWidth="true" hidden="false" outlineLevel="0" max="1" min="1" style="0" width="9.52"/>
    <col collapsed="false" customWidth="true" hidden="false" outlineLevel="0" max="2" min="2" style="0" width="9.63"/>
    <col collapsed="false" customWidth="true" hidden="false" outlineLevel="0" max="3" min="3" style="0" width="15.89"/>
    <col collapsed="false" customWidth="true" hidden="false" outlineLevel="0" max="5" min="4" style="0" width="17.89"/>
    <col collapsed="false" customWidth="true" hidden="false" outlineLevel="0" max="6" min="6" style="0" width="21.42"/>
    <col collapsed="false" customWidth="true" hidden="false" outlineLevel="0" max="7" min="7" style="0" width="21.9"/>
    <col collapsed="false" customWidth="true" hidden="false" outlineLevel="0" max="8" min="8" style="0" width="20.68"/>
    <col collapsed="false" customWidth="true" hidden="false" outlineLevel="0" max="9" min="9" style="0" width="21.05"/>
    <col collapsed="false" customWidth="true" hidden="false" outlineLevel="0" max="10" min="10" style="0" width="8.89"/>
    <col collapsed="false" customWidth="true" hidden="false" outlineLevel="0" max="11" min="11" style="0" width="2.99"/>
    <col collapsed="false" customWidth="true" hidden="false" outlineLevel="0" max="13" min="12" style="0" width="2.2"/>
    <col collapsed="false" customWidth="true" hidden="false" outlineLevel="0" max="14" min="14" style="0" width="2.73"/>
    <col collapsed="false" customWidth="true" hidden="false" outlineLevel="0" max="15" min="15" style="0" width="4.58"/>
    <col collapsed="false" customWidth="true" hidden="false" outlineLevel="0" max="16" min="16" style="0" width="11.9"/>
    <col collapsed="false" customWidth="true" hidden="false" outlineLevel="0" max="1025" min="17" style="0" width="8.89"/>
  </cols>
  <sheetData>
    <row r="1" s="16" customFormat="true" ht="14.35" hidden="true" customHeight="true" outlineLevel="0" collapsed="false">
      <c r="E1" s="173"/>
      <c r="F1" s="174" t="s">
        <v>396</v>
      </c>
      <c r="G1" s="175" t="s">
        <v>397</v>
      </c>
      <c r="H1" s="176" t="s">
        <v>398</v>
      </c>
      <c r="I1" s="174" t="s">
        <v>399</v>
      </c>
      <c r="P1" s="177"/>
    </row>
    <row r="2" customFormat="false" ht="14.4" hidden="true" customHeight="false" outlineLevel="0" collapsed="false">
      <c r="A2" s="16"/>
      <c r="B2" s="16"/>
      <c r="C2" s="16"/>
      <c r="D2" s="16"/>
      <c r="E2" s="173"/>
      <c r="F2" s="174"/>
      <c r="G2" s="175"/>
      <c r="H2" s="176"/>
      <c r="I2" s="174"/>
      <c r="P2" s="177"/>
    </row>
    <row r="3" customFormat="false" ht="14.4" hidden="true" customHeight="false" outlineLevel="0" collapsed="false">
      <c r="A3" s="178"/>
      <c r="B3" s="178"/>
      <c r="E3" s="179" t="s">
        <v>400</v>
      </c>
      <c r="F3" s="180" t="n">
        <v>277970.74</v>
      </c>
      <c r="G3" s="181" t="n">
        <f aca="false">[2]Metals!D29</f>
        <v>0.0385032760327701</v>
      </c>
      <c r="H3" s="182" t="n">
        <v>15</v>
      </c>
      <c r="I3" s="181" t="n">
        <f aca="false">H3/$H$5*G3*(F3/$F$5)</f>
        <v>0.0288774570245776</v>
      </c>
      <c r="P3" s="177"/>
    </row>
    <row r="4" customFormat="false" ht="14.4" hidden="true" customHeight="false" outlineLevel="0" collapsed="false">
      <c r="A4" s="178"/>
      <c r="B4" s="178"/>
      <c r="E4" s="179" t="s">
        <v>401</v>
      </c>
      <c r="F4" s="180" t="n">
        <v>970.743289084232</v>
      </c>
      <c r="G4" s="181" t="n">
        <f aca="false">[2]Metals!D29</f>
        <v>0.0385032760327701</v>
      </c>
      <c r="H4" s="182" t="n">
        <v>5</v>
      </c>
      <c r="I4" s="181" t="n">
        <f aca="false">H4/$H$5*G4*(F4/$F$5)</f>
        <v>3.3615765472806E-005</v>
      </c>
      <c r="P4" s="177"/>
    </row>
    <row r="5" customFormat="false" ht="14.7" hidden="true" customHeight="false" outlineLevel="0" collapsed="false">
      <c r="A5" s="145"/>
      <c r="B5" s="145"/>
      <c r="E5" s="182"/>
      <c r="F5" s="183" t="n">
        <f aca="false">F3</f>
        <v>277970.74</v>
      </c>
      <c r="G5" s="184"/>
      <c r="H5" s="184" t="n">
        <v>20</v>
      </c>
      <c r="I5" s="185" t="n">
        <f aca="false">SUM(I3:I4)</f>
        <v>0.0289110727900504</v>
      </c>
    </row>
    <row r="6" customFormat="false" ht="14.7" hidden="false" customHeight="false" outlineLevel="0" collapsed="false">
      <c r="A6" s="145"/>
      <c r="B6" s="145"/>
      <c r="E6" s="25"/>
      <c r="F6" s="45"/>
      <c r="H6" s="114"/>
    </row>
    <row r="7" s="186" customFormat="true" ht="29.1" hidden="false" customHeight="true" outlineLevel="0" collapsed="false">
      <c r="B7" s="187" t="s">
        <v>402</v>
      </c>
      <c r="C7" s="188" t="s">
        <v>403</v>
      </c>
      <c r="D7" s="188" t="s">
        <v>404</v>
      </c>
      <c r="E7" s="188" t="s">
        <v>405</v>
      </c>
      <c r="F7" s="188" t="s">
        <v>406</v>
      </c>
      <c r="G7" s="189" t="s">
        <v>407</v>
      </c>
      <c r="H7" s="189" t="s">
        <v>408</v>
      </c>
      <c r="I7" s="188" t="s">
        <v>409</v>
      </c>
      <c r="K7" s="190" t="s">
        <v>405</v>
      </c>
      <c r="L7" s="190"/>
      <c r="M7" s="190"/>
      <c r="N7" s="190"/>
      <c r="O7" s="190"/>
      <c r="P7" s="191" t="s">
        <v>409</v>
      </c>
    </row>
    <row r="8" customFormat="false" ht="14.4" hidden="false" customHeight="false" outlineLevel="0" collapsed="false">
      <c r="A8" s="43"/>
      <c r="B8" s="192" t="n">
        <v>42705</v>
      </c>
      <c r="C8" s="25" t="n">
        <v>13814.24</v>
      </c>
      <c r="D8" s="193" t="n">
        <v>0.0723</v>
      </c>
      <c r="E8" s="25" t="n">
        <v>13814.24</v>
      </c>
      <c r="F8" s="25" t="n">
        <v>202842.11</v>
      </c>
      <c r="G8" s="32" t="n">
        <v>2072.14</v>
      </c>
      <c r="H8" s="32" t="n">
        <v>2072.14</v>
      </c>
      <c r="I8" s="194" t="n">
        <v>0.15</v>
      </c>
      <c r="J8" s="194"/>
      <c r="K8" s="195" t="n">
        <v>0</v>
      </c>
      <c r="L8" s="196" t="s">
        <v>410</v>
      </c>
      <c r="M8" s="196" t="s">
        <v>411</v>
      </c>
      <c r="N8" s="196" t="s">
        <v>410</v>
      </c>
      <c r="O8" s="197" t="n">
        <v>0.3</v>
      </c>
      <c r="P8" s="198" t="n">
        <v>0.15</v>
      </c>
    </row>
    <row r="9" customFormat="false" ht="14.4" hidden="false" customHeight="false" outlineLevel="0" collapsed="false">
      <c r="A9" s="43"/>
      <c r="B9" s="199" t="n">
        <v>42736</v>
      </c>
      <c r="C9" s="200" t="n">
        <v>11851.4126307906</v>
      </c>
      <c r="D9" s="193" t="n">
        <v>0.114804969614989</v>
      </c>
      <c r="E9" s="200" t="n">
        <v>11851.4126307906</v>
      </c>
      <c r="F9" s="200" t="n">
        <v>278033.261143008</v>
      </c>
      <c r="G9" s="201" t="n">
        <v>3849.85189461859</v>
      </c>
      <c r="H9" s="201" t="n">
        <v>1777.71189461859</v>
      </c>
      <c r="I9" s="202" t="n">
        <v>0.15</v>
      </c>
      <c r="J9" s="194"/>
      <c r="K9" s="53" t="n">
        <v>30</v>
      </c>
      <c r="L9" s="43" t="s">
        <v>410</v>
      </c>
      <c r="M9" s="43" t="s">
        <v>411</v>
      </c>
      <c r="N9" s="43" t="s">
        <v>410</v>
      </c>
      <c r="O9" s="203" t="n">
        <v>0.4</v>
      </c>
      <c r="P9" s="204" t="n">
        <v>0.18</v>
      </c>
    </row>
    <row r="10" customFormat="false" ht="14.4" hidden="false" customHeight="false" outlineLevel="0" collapsed="false">
      <c r="A10" s="205"/>
      <c r="B10" s="192" t="n">
        <v>42767</v>
      </c>
      <c r="C10" s="200" t="n">
        <v>8427.93591584187</v>
      </c>
      <c r="D10" s="193" t="n">
        <v>0.145124476683374</v>
      </c>
      <c r="E10" s="200" t="n">
        <v>20279.3485466325</v>
      </c>
      <c r="F10" s="200" t="n">
        <v>8134.48881754982</v>
      </c>
      <c r="G10" s="201" t="n">
        <v>5114.04228199487</v>
      </c>
      <c r="H10" s="201" t="n">
        <v>1264.19038737628</v>
      </c>
      <c r="I10" s="202" t="n">
        <v>0.15</v>
      </c>
      <c r="J10" s="194"/>
      <c r="K10" s="53" t="n">
        <v>40</v>
      </c>
      <c r="L10" s="43" t="s">
        <v>410</v>
      </c>
      <c r="M10" s="43" t="s">
        <v>411</v>
      </c>
      <c r="N10" s="43" t="s">
        <v>410</v>
      </c>
      <c r="O10" s="203" t="n">
        <v>0.5</v>
      </c>
      <c r="P10" s="204" t="n">
        <v>0.2</v>
      </c>
    </row>
    <row r="11" customFormat="false" ht="14.7" hidden="false" customHeight="false" outlineLevel="0" collapsed="false">
      <c r="A11" s="205"/>
      <c r="B11" s="199" t="n">
        <v>42795</v>
      </c>
      <c r="C11" s="200" t="n">
        <v>313.204468327602</v>
      </c>
      <c r="D11" s="193" t="n">
        <v>0.183627752716144</v>
      </c>
      <c r="E11" s="200" t="n">
        <v>20592.5530149601</v>
      </c>
      <c r="F11" s="200" t="n">
        <v>8400.71261562829</v>
      </c>
      <c r="G11" s="201" t="n">
        <v>5161.02295224401</v>
      </c>
      <c r="H11" s="201" t="n">
        <v>46.9806702491404</v>
      </c>
      <c r="I11" s="202" t="n">
        <v>0.15</v>
      </c>
      <c r="J11" s="25"/>
      <c r="K11" s="70"/>
      <c r="L11" s="71"/>
      <c r="M11" s="71" t="s">
        <v>411</v>
      </c>
      <c r="N11" s="71" t="s">
        <v>412</v>
      </c>
      <c r="O11" s="206" t="n">
        <v>0.5</v>
      </c>
      <c r="P11" s="207" t="n">
        <v>0.25</v>
      </c>
    </row>
    <row r="12" customFormat="false" ht="14.4" hidden="false" customHeight="false" outlineLevel="0" collapsed="false">
      <c r="A12" s="205"/>
      <c r="B12" s="192" t="n">
        <v>42826</v>
      </c>
      <c r="C12" s="200" t="n">
        <v>12.90344077321</v>
      </c>
      <c r="D12" s="193" t="n">
        <v>0.185163746311403</v>
      </c>
      <c r="E12" s="200" t="n">
        <v>20605.4564557333</v>
      </c>
      <c r="F12" s="200" t="n">
        <v>8411.68054028551</v>
      </c>
      <c r="G12" s="201" t="n">
        <v>5162.95846835999</v>
      </c>
      <c r="H12" s="201" t="n">
        <v>1.9355161159815</v>
      </c>
      <c r="I12" s="202" t="n">
        <v>0.15</v>
      </c>
    </row>
    <row r="13" customFormat="false" ht="14.4" hidden="false" customHeight="false" outlineLevel="0" collapsed="false">
      <c r="A13" s="205"/>
      <c r="B13" s="199" t="n">
        <v>42856</v>
      </c>
      <c r="C13" s="200" t="n">
        <f aca="false">Summary!$D$20</f>
        <v>418.173606361292</v>
      </c>
      <c r="D13" s="193" t="n">
        <f aca="false">D12+Metals!$D$29</f>
        <v>0.234877189940004</v>
      </c>
      <c r="E13" s="200" t="n">
        <f aca="false">C13+E12</f>
        <v>21023.6300620946</v>
      </c>
      <c r="F13" s="200" t="n">
        <f aca="false">F12+C13-H13</f>
        <v>8767.12810569261</v>
      </c>
      <c r="G13" s="201" t="n">
        <f aca="false">G12+Table13[[#This Row],[Commission for the month]]</f>
        <v>5225.68450931419</v>
      </c>
      <c r="H13" s="201" t="n">
        <f aca="false">Table13[[#This Row],[Commission tranche]]*Table13[[#This Row],[Monthly returns]]</f>
        <v>62.7260409541937</v>
      </c>
      <c r="I13" s="202" t="n">
        <f aca="false">IF(D13&gt;0.5,$P$11,IF(D13&gt;0.4,$P$10,IF(D13&gt;0.3,$P$9,$P$8)))</f>
        <v>0.15</v>
      </c>
    </row>
    <row r="14" customFormat="false" ht="14.4" hidden="false" customHeight="false" outlineLevel="0" collapsed="false">
      <c r="A14" s="205"/>
      <c r="B14" s="192" t="n">
        <v>42887</v>
      </c>
      <c r="C14" s="208" t="n">
        <f aca="false">(F13)*[2]Metals!D33</f>
        <v>0</v>
      </c>
      <c r="D14" s="209" t="e">
        <f aca="false">SUM(C8:C14)/$C$1</f>
        <v>#DIV/0!</v>
      </c>
      <c r="E14" s="208" t="n">
        <f aca="false">C14+E13</f>
        <v>21023.6300620946</v>
      </c>
      <c r="F14" s="208" t="e">
        <f aca="false">F13+C14-H14</f>
        <v>#VALUE!</v>
      </c>
      <c r="G14" s="210" t="e">
        <f aca="false">IF(E14&gt;#REF!,SUM(#REF!,(E14-#REF!)*$P$11),IF(E14&gt;SUM(#REF!),SUM(#REF!+#REF!,SUM(-#REF!,-#REF!,E14)*$P$10),IF(E14&gt;#REF!,#REF!+(E14-#REF!)*$P$9,E14*$P$8)))</f>
        <v>#VALUE!</v>
      </c>
      <c r="H14" s="210" t="e">
        <f aca="false">G14-G13</f>
        <v>#VALUE!</v>
      </c>
      <c r="I14" s="211" t="e">
        <f aca="false">IF(D14&gt;0.5,$P$11,IF(D14&gt;0.4,$P$10,IF(D14&gt;0.3,$P$9,$P$8)))</f>
        <v>#DIV/0!</v>
      </c>
    </row>
    <row r="15" customFormat="false" ht="14.4" hidden="false" customHeight="false" outlineLevel="0" collapsed="false">
      <c r="A15" s="205"/>
      <c r="B15" s="199" t="n">
        <v>42917</v>
      </c>
      <c r="C15" s="208" t="e">
        <f aca="false">(F14)*[2]Metals!D34</f>
        <v>#VALUE!</v>
      </c>
      <c r="D15" s="209" t="e">
        <f aca="false">SUM(C8:C15)/$C$1</f>
        <v>#VALUE!</v>
      </c>
      <c r="E15" s="208" t="e">
        <f aca="false">C15+E14</f>
        <v>#VALUE!</v>
      </c>
      <c r="F15" s="208" t="e">
        <f aca="false">F14+C15-H15</f>
        <v>#VALUE!</v>
      </c>
      <c r="G15" s="210" t="e">
        <f aca="false">IF(E15&gt;#REF!,SUM(#REF!,(E15-#REF!)*$P$11),IF(E15&gt;SUM(#REF!),SUM(#REF!+#REF!,SUM(-#REF!,-#REF!,E15)*$P$10),IF(E15&gt;#REF!,#REF!+(E15-#REF!)*$P$9,E15*$P$8)))</f>
        <v>#VALUE!</v>
      </c>
      <c r="H15" s="210" t="e">
        <f aca="false">G15-G14</f>
        <v>#VALUE!</v>
      </c>
      <c r="I15" s="211" t="e">
        <f aca="false">IF(D15&gt;0.5,$P$11,IF(D15&gt;0.4,$P$10,IF(D15&gt;0.3,$P$9,$P$8)))</f>
        <v>#VALUE!</v>
      </c>
    </row>
    <row r="16" customFormat="false" ht="14.4" hidden="false" customHeight="false" outlineLevel="0" collapsed="false">
      <c r="A16" s="205"/>
      <c r="B16" s="192" t="n">
        <v>42948</v>
      </c>
      <c r="C16" s="208" t="e">
        <f aca="false">(F15)*[2]Metals!D35</f>
        <v>#VALUE!</v>
      </c>
      <c r="D16" s="209" t="e">
        <f aca="false">SUM(C8:C16)/$C$1</f>
        <v>#VALUE!</v>
      </c>
      <c r="E16" s="208" t="e">
        <f aca="false">C16+E15</f>
        <v>#VALUE!</v>
      </c>
      <c r="F16" s="208" t="e">
        <f aca="false">F15+C16-H16</f>
        <v>#VALUE!</v>
      </c>
      <c r="G16" s="210" t="e">
        <f aca="false">IF(E16&gt;#REF!,SUM(#REF!,(E16-#REF!)*$P$11),IF(E16&gt;SUM(#REF!),SUM(#REF!+#REF!,SUM(-#REF!,-#REF!,E16)*$P$10),IF(E16&gt;#REF!,#REF!+(E16-#REF!)*$P$9,E16*$P$8)))</f>
        <v>#VALUE!</v>
      </c>
      <c r="H16" s="210" t="e">
        <f aca="false">G16-G15</f>
        <v>#VALUE!</v>
      </c>
      <c r="I16" s="211" t="e">
        <f aca="false">IF(D16&gt;0.5,$P$11,IF(D16&gt;0.4,$P$10,IF(D16&gt;0.3,$P$9,$P$8)))</f>
        <v>#VALUE!</v>
      </c>
    </row>
  </sheetData>
  <mergeCells count="6">
    <mergeCell ref="E1:E2"/>
    <mergeCell ref="F1:F2"/>
    <mergeCell ref="G1:G2"/>
    <mergeCell ref="H1:H2"/>
    <mergeCell ref="I1:I2"/>
    <mergeCell ref="K7:O7"/>
  </mergeCells>
  <conditionalFormatting sqref="I7">
    <cfRule type="colorScale" priority="2">
      <colorScale>
        <cfvo type="min" val="0"/>
        <cfvo type="max" val="0"/>
        <color rgb="FFFFEF9C"/>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LibreOffice/5.2.7.2$Windows_x86 LibreOffice_project/2b7f1e640c46ceb28adf43ee075a6e8b8439ed10</Application>
  <Company>KPMG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2014-12-12T06:07:19Z</dcterms:created>
  <dc:creator>yuzhing</dc:creator>
  <dc:description/>
  <dc:language>en-PH</dc:language>
  <cp:lastModifiedBy>User</cp:lastModifiedBy>
  <cp:lastPrinted>2016-11-03T03:43:57Z</cp:lastPrinted>
  <dcterms:modified xsi:type="dcterms:W3CDTF">2017-06-12T03:59:22Z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KPMG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