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1/"/>
    </mc:Choice>
  </mc:AlternateContent>
  <xr:revisionPtr revIDLastSave="0" documentId="8_{5DAD24BC-2971-4143-B6C1-7BAD243BFA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1" l="1"/>
  <c r="H29" i="11" l="1"/>
  <c r="H28" i="11"/>
  <c r="H26" i="11"/>
  <c r="H25" i="11"/>
  <c r="H24" i="11"/>
  <c r="H23" i="11"/>
  <c r="H22" i="11"/>
  <c r="J18" i="1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J28" i="11" l="1"/>
  <c r="J24" i="11"/>
  <c r="R33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<sst xmlns="http://schemas.openxmlformats.org/spreadsheetml/2006/main" count="119" uniqueCount="78">
  <si>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</si>
  <si>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</si>
  <si>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Division of Environmental Services - Environmental Monitoring Program (Field)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</si>
  <si>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</si>
  <si>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</si>
  <si>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</si>
  <si>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</si>
  <si>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</si>
  <si>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</si>
  <si>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</si>
  <si>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</si>
  <si>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</si>
  <si>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</si>
  <si>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</si>
  <si>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</si>
  <si>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</si>
  <si>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</si>
  <si>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</si>
  <si>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</si>
  <si>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</si>
  <si>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</si>
  <si>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</si>
  <si>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</si>
  <si>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</si>
  <si>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</si>
  <si>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</si>
  <si>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</si>
  <si>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</si>
  <si>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</si>
  <si>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</si>
  <si>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</si>
  <si>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</si>
  <si>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</si>
  <si>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</si>
  <si>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</si>
  <si>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</si>
  <si>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</si>
  <si>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</si>
  <si>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</si>
  <si>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</si>
  <si>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</si>
  <si>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</si>
  <si>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</si>
  <si>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</si>
  <si>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</si>
  <si>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</si>
  <si>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</si>
  <si>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</si>
  <si>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</si>
  <si>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</si>
  <si>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</si>
  <si>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</si>
  <si>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</si>
  <si>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</si>
  <si>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</si>
  <si>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</si>
  <si>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</si>
  <si>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</si>
  <si>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</si>
  <si>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</si>
  <si>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</si>
  <si>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</si>
  <si>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</si>
  <si>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</si>
  <si>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</si>
  <si>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</si>
  <si>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</si>
  <si>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</si>
  <si>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</si>
  <si>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</si>
  <si>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</si>
  <si>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</si>
  <si>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</si>
  <si>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</si>
  <si>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THR-8</t>
  </si>
  <si>
    <t>Arnold</t>
  </si>
  <si>
    <t>Mendonsa</t>
  </si>
  <si>
    <t>ProDSS-3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</si>
</sst>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zoomScale="120" zoomScaleNormal="120" zoomScaleSheetLayoutView="100" workbookViewId="0">
      <selection activeCell="O15" sqref="O1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0.7265625" bestFit="1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2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3</v>
      </c>
      <c r="G10" s="110"/>
      <c r="H10" s="109" t="s">
        <v>4</v>
      </c>
      <c r="I10" s="132"/>
      <c r="J10" s="133" t="s">
        <v>5</v>
      </c>
      <c r="K10" s="20"/>
      <c r="L10" s="75"/>
      <c r="M10" s="118" t="s">
        <v>6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7</v>
      </c>
      <c r="G11" s="23" t="s">
        <v>8</v>
      </c>
      <c r="H11" s="22" t="s">
        <v>7</v>
      </c>
      <c r="I11" s="23" t="s">
        <v>8</v>
      </c>
      <c r="J11" s="134"/>
      <c r="K11" s="20"/>
      <c r="L11" s="75"/>
      <c r="M11" s="118" t="s">
        <v>9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10</v>
      </c>
      <c r="E12" s="25" t="s">
        <v>11</v>
      </c>
      <c r="F12" s="1">
        <v>20.5</v>
      </c>
      <c r="G12" s="2">
        <v>20.3</v>
      </c>
      <c r="H12" s="1">
        <v>21</v>
      </c>
      <c r="I12" s="2">
        <v>20.8</v>
      </c>
      <c r="J12" s="26">
        <f>IF(COUNT(F12:I12)=4,(H12-F12)-(I12-G12),0)</f>
        <v>0</v>
      </c>
      <c r="K12" s="20"/>
      <c r="L12" s="20"/>
      <c r="M12" s="118" t="s">
        <v>12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13</v>
      </c>
      <c r="E13" s="28" t="s">
        <v>14</v>
      </c>
      <c r="F13" s="3">
        <v>18664</v>
      </c>
      <c r="G13" s="4">
        <v>18561</v>
      </c>
      <c r="H13" s="3">
        <v>18657</v>
      </c>
      <c r="I13" s="4">
        <v>18541</v>
      </c>
      <c r="J13" s="29">
        <f>IF(COUNT(F13:I13)=4,((H13-F13)-(I13-G13))/F13,0)</f>
        <v>6.9652807543934853E-4</v>
      </c>
      <c r="K13" s="20"/>
      <c r="L13" s="75"/>
      <c r="M13" s="117" t="s">
        <v>15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16</v>
      </c>
      <c r="E14" s="85" t="s">
        <v>17</v>
      </c>
      <c r="F14" s="122">
        <v>7.03</v>
      </c>
      <c r="G14" s="124">
        <v>7.06</v>
      </c>
      <c r="H14" s="122">
        <v>7.09</v>
      </c>
      <c r="I14" s="124">
        <v>7.06</v>
      </c>
      <c r="J14" s="30">
        <f>IF(COUNT(F14:I15)=4,(H14-F14)-(I14-G14),0)</f>
        <v>5.9999999999999609E-2</v>
      </c>
      <c r="K14" s="20"/>
      <c r="L14" s="75"/>
      <c r="M14" s="118" t="s">
        <v>18</v>
      </c>
      <c r="N14" s="118"/>
      <c r="O14" s="7">
        <v>44434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8.5348506401137416E-3</v>
      </c>
      <c r="K15" s="20"/>
      <c r="L15" s="75"/>
      <c r="M15" s="117" t="s">
        <v>19</v>
      </c>
      <c r="N15" s="117"/>
      <c r="O15" s="72">
        <v>1010.4236111111111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20</v>
      </c>
      <c r="E16" s="77" t="s">
        <v>21</v>
      </c>
      <c r="F16" s="8"/>
      <c r="G16" s="4"/>
      <c r="H16" s="8"/>
      <c r="I16" s="4"/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22</v>
      </c>
      <c r="E17" s="85" t="s">
        <v>23</v>
      </c>
      <c r="F17" s="122">
        <v>14.74</v>
      </c>
      <c r="G17" s="124">
        <v>18.2</v>
      </c>
      <c r="H17" s="122">
        <v>17.2</v>
      </c>
      <c r="I17" s="124">
        <v>20.9</v>
      </c>
      <c r="J17" s="30">
        <f>IF(COUNT(F17:I17)=4,(H17-F17)-(I17-G17),0)</f>
        <v>-0.24000000000000021</v>
      </c>
      <c r="K17" s="20"/>
      <c r="L17" s="75"/>
      <c r="M17" s="118" t="s">
        <v>24</v>
      </c>
      <c r="N17" s="118"/>
      <c r="O17" s="7">
        <v>44434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-1.6282225237449131E-2</v>
      </c>
      <c r="K18" s="20"/>
      <c r="L18" s="75"/>
      <c r="M18" s="117" t="s">
        <v>25</v>
      </c>
      <c r="N18" s="117"/>
      <c r="O18" s="72">
        <v>0.54166666666666663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26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27</v>
      </c>
      <c r="G20" s="110"/>
      <c r="H20" s="111" t="s">
        <v>28</v>
      </c>
      <c r="I20" s="113" t="s">
        <v>29</v>
      </c>
      <c r="J20" s="115" t="s">
        <v>30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62</v>
      </c>
      <c r="G21" s="40" t="s">
        <v>7</v>
      </c>
      <c r="H21" s="112"/>
      <c r="I21" s="114"/>
      <c r="J21" s="116"/>
      <c r="K21" s="20"/>
      <c r="L21" s="41" t="s">
        <v>31</v>
      </c>
      <c r="M21" s="42" t="s">
        <v>32</v>
      </c>
      <c r="N21" s="42" t="s">
        <v>33</v>
      </c>
      <c r="O21" s="42" t="s">
        <v>34</v>
      </c>
      <c r="P21" s="65" t="s">
        <v>35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10</v>
      </c>
      <c r="E22" s="25" t="s">
        <v>11</v>
      </c>
      <c r="F22" s="10">
        <v>20.7</v>
      </c>
      <c r="G22" s="12">
        <v>20.9</v>
      </c>
      <c r="H22" s="44">
        <f>IF(OR(F22="",G22=""),0,F22-G22)</f>
        <v>-0.19999999999999929</v>
      </c>
      <c r="I22" s="45">
        <f>IFERROR(ROUND(ABS(J12)+ABS(H22),2),0)</f>
        <v>0.2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36</v>
      </c>
      <c r="M22" s="47" t="s">
        <v>37</v>
      </c>
      <c r="N22" s="47" t="s">
        <v>38</v>
      </c>
      <c r="O22" s="47" t="s">
        <v>39</v>
      </c>
      <c r="P22" s="47" t="s">
        <v>40</v>
      </c>
      <c r="Q22" s="20" t="s">
        <v>11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13</v>
      </c>
      <c r="E23" s="28" t="s">
        <v>14</v>
      </c>
      <c r="F23" s="61">
        <v>12890</v>
      </c>
      <c r="G23" s="13">
        <v>12985</v>
      </c>
      <c r="H23" s="49">
        <f>IF(OR(F23="",G23=""),0,(F23-G23)/G23)</f>
        <v>-7.3161340007701194E-3</v>
      </c>
      <c r="I23" s="50">
        <f>IFERROR(ROUND(ABS(J13)+ABS(H23),4),0)</f>
        <v>8.0000000000000002E-3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41</v>
      </c>
      <c r="M23" s="47" t="s">
        <v>42</v>
      </c>
      <c r="N23" s="47" t="s">
        <v>43</v>
      </c>
      <c r="O23" s="47" t="s">
        <v>44</v>
      </c>
      <c r="P23" s="47" t="s">
        <v>45</v>
      </c>
      <c r="Q23" s="20" t="s">
        <v>14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16</v>
      </c>
      <c r="E24" s="85" t="s">
        <v>17</v>
      </c>
      <c r="F24" s="103">
        <v>9.2100000000000009</v>
      </c>
      <c r="G24" s="105">
        <v>9.32</v>
      </c>
      <c r="H24" s="52">
        <f>IF(OR(F24="",G24=""),0,F24-G24)</f>
        <v>-0.10999999999999943</v>
      </c>
      <c r="I24" s="53">
        <f>IFERROR(ROUND(ABS(J14)+ABS(H24),2),0)</f>
        <v>0.17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46</v>
      </c>
      <c r="M24" s="78" t="s">
        <v>47</v>
      </c>
      <c r="N24" s="78" t="s">
        <v>38</v>
      </c>
      <c r="O24" s="78" t="s">
        <v>39</v>
      </c>
      <c r="P24" s="78" t="s">
        <v>40</v>
      </c>
      <c r="Q24" s="82" t="s">
        <v>17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-1.1802575107296076E-2</v>
      </c>
      <c r="I25" s="55">
        <f>IFERROR(ROUND(ABS(J15)+ABS(H25),4),0)</f>
        <v>2.0299999999999999E-2</v>
      </c>
      <c r="J25" s="108"/>
      <c r="K25" s="20"/>
      <c r="L25" s="79" t="s">
        <v>48</v>
      </c>
      <c r="M25" s="79" t="s">
        <v>49</v>
      </c>
      <c r="N25" s="79" t="s">
        <v>50</v>
      </c>
      <c r="O25" s="79" t="s">
        <v>51</v>
      </c>
      <c r="P25" s="79" t="s">
        <v>52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20</v>
      </c>
      <c r="E26" s="85" t="s">
        <v>21</v>
      </c>
      <c r="F26" s="61"/>
      <c r="G26" s="13"/>
      <c r="H26" s="56">
        <f>IF(OR(F26="",G26=""),0,F26-G26)</f>
        <v>0</v>
      </c>
      <c r="I26" s="87">
        <f>IFERROR(ROUND(ABS(J16)+(ABS(H26)+ABS(H27))/2,2),0)</f>
        <v>0</v>
      </c>
      <c r="J26" s="89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91" t="s">
        <v>36</v>
      </c>
      <c r="M26" s="93" t="s">
        <v>37</v>
      </c>
      <c r="N26" s="93" t="s">
        <v>38</v>
      </c>
      <c r="O26" s="93" t="s">
        <v>39</v>
      </c>
      <c r="P26" s="91" t="s">
        <v>40</v>
      </c>
      <c r="Q26" s="82" t="s">
        <v>53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/>
      <c r="G27" s="13"/>
      <c r="H27" s="56">
        <f>IF(OR(F27="",G27=""),0,F27-G27)</f>
        <v>0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22</v>
      </c>
      <c r="E28" s="85" t="s">
        <v>23</v>
      </c>
      <c r="F28" s="61">
        <v>0</v>
      </c>
      <c r="G28" s="13">
        <v>0.14000000000000001</v>
      </c>
      <c r="H28" s="56">
        <f>IF(OR(F28="",G28=""),0,F28-G28)</f>
        <v>-0.14000000000000001</v>
      </c>
      <c r="I28" s="57">
        <f>IFERROR(ROUND(ABS(J17)+AVERAGE(ABS(H28),ABS(H29)),2),0)</f>
        <v>1.31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54</v>
      </c>
      <c r="M28" s="78" t="s">
        <v>55</v>
      </c>
      <c r="N28" s="78" t="s">
        <v>56</v>
      </c>
      <c r="O28" s="78" t="s">
        <v>57</v>
      </c>
      <c r="P28" s="66" t="s">
        <v>58</v>
      </c>
      <c r="Q28" s="82" t="s">
        <v>23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122</v>
      </c>
      <c r="H29" s="58">
        <f>IF(OR(F29="",G29=""),0,F29-G29)</f>
        <v>2</v>
      </c>
      <c r="I29" s="59">
        <f>IFERROR(ROUND(ABS(J18)+ABS((H29)/G29),4),0)</f>
        <v>3.27E-2</v>
      </c>
      <c r="J29" s="90"/>
      <c r="K29" s="20"/>
      <c r="L29" s="79" t="s">
        <v>48</v>
      </c>
      <c r="M29" s="79" t="s">
        <v>49</v>
      </c>
      <c r="N29" s="79" t="s">
        <v>50</v>
      </c>
      <c r="O29" s="79" t="s">
        <v>59</v>
      </c>
      <c r="P29" s="67" t="s">
        <v>60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61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31</v>
      </c>
      <c r="E3" t="s">
        <v>32</v>
      </c>
      <c r="F3" t="s">
        <v>33</v>
      </c>
      <c r="G3" t="s">
        <v>34</v>
      </c>
    </row>
    <row r="4" spans="1:8" x14ac:dyDescent="0.35">
      <c r="C4" s="9" t="s">
        <v>10</v>
      </c>
      <c r="D4">
        <v>0.2</v>
      </c>
      <c r="E4" s="63">
        <v>0.5</v>
      </c>
      <c r="F4">
        <v>0.8</v>
      </c>
      <c r="G4" s="64">
        <v>2</v>
      </c>
      <c r="H4" t="s">
        <v>63</v>
      </c>
    </row>
    <row r="5" spans="1:8" x14ac:dyDescent="0.35">
      <c r="C5" s="9" t="s">
        <v>13</v>
      </c>
      <c r="D5">
        <v>0.03</v>
      </c>
      <c r="E5" s="63">
        <v>0.1</v>
      </c>
      <c r="F5">
        <v>0.15</v>
      </c>
      <c r="G5" s="64">
        <v>0.3</v>
      </c>
      <c r="H5" t="s">
        <v>64</v>
      </c>
    </row>
    <row r="6" spans="1:8" x14ac:dyDescent="0.35">
      <c r="C6" s="135" t="s">
        <v>16</v>
      </c>
      <c r="D6">
        <v>0.3</v>
      </c>
      <c r="E6" s="63">
        <v>0.5</v>
      </c>
      <c r="F6">
        <v>0.8</v>
      </c>
      <c r="G6" s="64">
        <v>2</v>
      </c>
      <c r="H6" t="s">
        <v>63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65</v>
      </c>
    </row>
    <row r="8" spans="1:8" x14ac:dyDescent="0.35">
      <c r="C8" s="9" t="s">
        <v>20</v>
      </c>
      <c r="D8">
        <v>0.2</v>
      </c>
      <c r="E8" s="63">
        <v>0.5</v>
      </c>
      <c r="F8">
        <v>0.8</v>
      </c>
      <c r="G8" s="64">
        <v>2</v>
      </c>
      <c r="H8" t="s">
        <v>63</v>
      </c>
    </row>
    <row r="9" spans="1:8" x14ac:dyDescent="0.35">
      <c r="C9" s="135" t="s">
        <v>22</v>
      </c>
      <c r="D9">
        <v>0.5</v>
      </c>
      <c r="E9" s="63">
        <v>1</v>
      </c>
      <c r="F9">
        <v>1.5</v>
      </c>
      <c r="G9" s="64">
        <v>3</v>
      </c>
      <c r="H9" t="s">
        <v>66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64</v>
      </c>
    </row>
    <row r="13" spans="1:8" x14ac:dyDescent="0.35">
      <c r="A13" s="16" t="s">
        <v>67</v>
      </c>
      <c r="B13" s="62"/>
      <c r="D13" s="136" t="s">
        <v>68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69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70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71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72</v>
      </c>
    </row>
    <row r="18" spans="1:3" x14ac:dyDescent="0.35">
      <c r="A18" s="15">
        <v>43294</v>
      </c>
      <c r="B18" s="63">
        <v>1</v>
      </c>
      <c r="C18" t="s">
        <v>73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EB058-3FAE-49FA-95BA-866016F54A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Mendonsa, Emma@DWR</cp:lastModifiedBy>
  <cp:revision/>
  <dcterms:created xsi:type="dcterms:W3CDTF">2018-03-01T17:53:00Z</dcterms:created>
  <dcterms:modified xsi:type="dcterms:W3CDTF">2024-01-08T21:11:22Z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