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1/"/>
    </mc:Choice>
  </mc:AlternateContent>
  <xr:revisionPtr revIDLastSave="36" documentId="8_{A5DB87D4-79AD-4C1C-A23B-D54BD3D13B59}" xr6:coauthVersionLast="47" xr6:coauthVersionMax="47" xr10:uidLastSave="{AEC80A15-34AC-402F-B2B8-94F9561B4650}"/>
  <bookViews>
    <workbookView xWindow="340" yWindow="18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<sst xmlns="http://schemas.openxmlformats.org/spreadsheetml/2006/main" count="119" uniqueCount="78">
  <si>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</si>
  <si>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</si>
  <si>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</si>
  <si>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</si>
  <si>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</si>
  <si>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</si>
  <si>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</si>
  <si>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</si>
  <si>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</si>
  <si>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</si>
  <si>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</si>
  <si>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</si>
  <si>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</si>
  <si>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</si>
  <si>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</si>
  <si>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</si>
  <si>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</si>
  <si>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</si>
  <si>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</si>
  <si>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</si>
  <si>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</si>
  <si>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</si>
  <si>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</si>
  <si>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</si>
  <si>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</si>
  <si>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</si>
  <si>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</si>
  <si>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</si>
  <si>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</si>
  <si>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</si>
  <si>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</si>
  <si>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</si>
  <si>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</si>
  <si>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</si>
  <si>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</si>
  <si>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</si>
  <si>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</si>
  <si>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</si>
  <si>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</si>
  <si>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</si>
  <si>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</si>
  <si>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</si>
  <si>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</si>
  <si>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</si>
  <si>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</si>
  <si>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</si>
  <si>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</si>
  <si>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</si>
  <si>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</si>
  <si>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</si>
  <si>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</si>
  <si>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</si>
  <si>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</si>
  <si>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</si>
  <si>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</si>
  <si>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</si>
  <si>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</si>
  <si>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</si>
  <si>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</si>
  <si>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</si>
  <si>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</si>
  <si>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</si>
  <si>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</si>
  <si>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</si>
  <si>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</si>
  <si>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</si>
  <si>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</si>
  <si>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</si>
  <si>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</si>
  <si>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</si>
  <si>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</si>
  <si>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</si>
  <si>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</si>
  <si>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</si>
  <si>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THR-8</t>
  </si>
  <si>
    <t>Arnold</t>
  </si>
  <si>
    <t>Roldan</t>
  </si>
  <si>
    <t>ProDSS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</si>
</sst>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9" zoomScale="120" zoomScaleNormal="120" zoomScaleSheetLayoutView="100" workbookViewId="0">
      <selection activeCell="J22" sqref="J22:J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14.08</v>
      </c>
      <c r="G12" s="2">
        <v>14</v>
      </c>
      <c r="H12" s="1">
        <v>14.2</v>
      </c>
      <c r="I12" s="2">
        <v>14</v>
      </c>
      <c r="J12" s="26">
        <f>IF(COUNT(F12:I12)=4,(H12-F12)-(I12-G12),0)</f>
        <v>0.11999999999999922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6059</v>
      </c>
      <c r="G13" s="4">
        <v>6770</v>
      </c>
      <c r="H13" s="3">
        <v>6633</v>
      </c>
      <c r="I13" s="4">
        <v>6711</v>
      </c>
      <c r="J13" s="29">
        <f>IF(COUNT(F13:I13)=4,((H13-F13)-(I13-G13))/F13,0)</f>
        <v>0.10447268526159433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5.84</v>
      </c>
      <c r="G14" s="96">
        <v>6.03</v>
      </c>
      <c r="H14" s="94">
        <v>5.74</v>
      </c>
      <c r="I14" s="96">
        <v>5.82</v>
      </c>
      <c r="J14" s="30">
        <f>IF(COUNT(F14:I15)=4,(H14-F14)-(I14-G14),0)</f>
        <v>0.11000000000000032</v>
      </c>
      <c r="K14" s="20"/>
      <c r="L14" s="75"/>
      <c r="M14" s="88" t="s">
        <v>17</v>
      </c>
      <c r="N14" s="88"/>
      <c r="O14" s="7">
        <v>44884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1.8835616438356219E-2</v>
      </c>
      <c r="K15" s="20"/>
      <c r="L15" s="75"/>
      <c r="M15" s="89" t="s">
        <v>18</v>
      </c>
      <c r="N15" s="89"/>
      <c r="O15" s="72">
        <v>0.47569444444444442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/>
      <c r="G16" s="4"/>
      <c r="H16" s="8"/>
      <c r="I16" s="4"/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24.22</v>
      </c>
      <c r="G17" s="96">
        <v>23.42</v>
      </c>
      <c r="H17" s="94">
        <v>24.22</v>
      </c>
      <c r="I17" s="96">
        <v>23.42</v>
      </c>
      <c r="J17" s="30">
        <f>IF(COUNT(F17:I17)=4,(H17-F17)-(I17-G17),0)</f>
        <v>0</v>
      </c>
      <c r="K17" s="20"/>
      <c r="L17" s="75"/>
      <c r="M17" s="88" t="s">
        <v>23</v>
      </c>
      <c r="N17" s="88"/>
      <c r="O17" s="7">
        <v>44884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</v>
      </c>
      <c r="K18" s="20"/>
      <c r="L18" s="75"/>
      <c r="M18" s="89" t="s">
        <v>24</v>
      </c>
      <c r="N18" s="89"/>
      <c r="O18" s="72">
        <v>0.62847222222222221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21.28</v>
      </c>
      <c r="G22" s="12">
        <v>22.01</v>
      </c>
      <c r="H22" s="44">
        <f>IF(OR(F22="",G22=""),0,F22-G22)</f>
        <v>-0.73000000000000043</v>
      </c>
      <c r="I22" s="45">
        <f>IFERROR(ROUND(ABS(J12)+ABS(H22),2),0)</f>
        <v>0.85</v>
      </c>
      <c r="J22" s="46" t="str">
        <f>IF(COUNT(F12:I12,F22:G22)&lt;6,"",IF(ABS(I22)&lt;=Information!D4,"Excellent",IF(ABS(I22)&lt;=Information!E4,"Good",IF(ABS(I22)&lt;=Information!F4,"Fair",IF(I22&lt;=Information!G4,"Poor","Max. Limit")))))</f>
        <v>Poor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12853.7</v>
      </c>
      <c r="H23" s="49">
        <f>IF(OR(F23="",G23=""),0,(F23-G23)/G23)</f>
        <v>2.8240895617603701E-3</v>
      </c>
      <c r="I23" s="50">
        <f>IFERROR(ROUND(ABS(J13)+ABS(H23),4),0)</f>
        <v>0.10730000000000001</v>
      </c>
      <c r="J23" s="51" t="str">
        <f>IF(COUNT(F13:I13,F23:G23)&lt;6,"",IF(ABS(I23)&lt;=Information!D5,"Excellent",IF(ABS(I23)&lt;Information!E5,"Good",IF(ABS(I23)&lt;Information!F5,"Fair",IF(I23&lt;=Information!G5,"Poor","Max. Limit")))))</f>
        <v>Fair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9.2100000000000009</v>
      </c>
      <c r="G24" s="115">
        <v>9.19</v>
      </c>
      <c r="H24" s="52">
        <f>IF(OR(F24="",G24=""),0,F24-G24)</f>
        <v>2.000000000000135E-2</v>
      </c>
      <c r="I24" s="53">
        <f>IFERROR(ROUND(ABS(J14)+ABS(H24),2),0)</f>
        <v>0.13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2.1762785636562951E-3</v>
      </c>
      <c r="I25" s="55">
        <f>IFERROR(ROUND(ABS(J15)+ABS(H25),4),0)</f>
        <v>2.1000000000000001E-2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/>
      <c r="G26" s="13"/>
      <c r="H26" s="56">
        <f>IF(OR(F26="",G26=""),0,F26-G26)</f>
        <v>0</v>
      </c>
      <c r="I26" s="127">
        <f>IFERROR(ROUND(ABS(J16)+(ABS(H26)+ABS(H27))/2,2),0)</f>
        <v>0</v>
      </c>
      <c r="J26" s="108" t="str">
        <f>IF(COUNT(F16:I16,F26:G27)&lt;8,"",IF(ABS(I26)&lt;=Information!D8,"Excellent",IF(ABS(I26)&lt;=Information!E8,"Good",IF(ABS(I26)&lt;=Information!F8,"Fair",IF(I26&lt;=Information!G8,"Poor","Max. Limit")))))</f>
        <v/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/>
      <c r="G27" s="13"/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0.23</v>
      </c>
      <c r="H28" s="56">
        <f>IF(OR(F28="",G28=""),0,F28-G28)</f>
        <v>-0.23</v>
      </c>
      <c r="I28" s="57">
        <f>IFERROR(ROUND(ABS(J17)+AVERAGE(ABS(H28),ABS(H29)),2),0)</f>
        <v>1.67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120.9</v>
      </c>
      <c r="H29" s="58">
        <f>IF(OR(F29="",G29=""),0,F29-G29)</f>
        <v>3.0999999999999943</v>
      </c>
      <c r="I29" s="59">
        <f>IFERROR(ROUND(ABS(J18)+ABS((H29)/G29),4),0)</f>
        <v>2.5600000000000001E-2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ED4C6E4-8883-4E55-9769-8883A1CB4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2023-12-04T23:28:01Z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