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ARN/Drift Calculations/2023/"/>
    </mc:Choice>
  </mc:AlternateContent>
  <xr:revisionPtr revIDLastSave="2" documentId="8_{B9AFE075-D670-477F-9285-028A5C9418B9}" xr6:coauthVersionLast="47" xr6:coauthVersionMax="47" xr10:uidLastSave="{382197AA-26BA-4AB5-91CE-FFE399B102DC}"/>
  <bookViews>
    <workbookView xWindow="-60" yWindow="33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1" l="1"/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<sst xmlns="http://schemas.openxmlformats.org/spreadsheetml/2006/main" count="119" uniqueCount="79">
  <si>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</si>
  <si>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</si>
  <si>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</si>
  <si>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</si>
  <si>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</si>
  <si>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</si>
  <si>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</si>
  <si>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</si>
  <si>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</si>
  <si>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</si>
  <si>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</si>
  <si>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</si>
  <si>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</si>
  <si>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</si>
  <si>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</si>
  <si>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</si>
  <si>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</si>
  <si>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</si>
  <si>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</si>
  <si>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</si>
  <si>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</si>
  <si>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</si>
  <si>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</si>
  <si>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</si>
  <si>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</si>
  <si>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</si>
  <si>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</si>
  <si>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</si>
  <si>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</si>
  <si>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</si>
  <si>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</si>
  <si>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</si>
  <si>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</si>
  <si>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</si>
  <si>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</si>
  <si>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</si>
  <si>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</si>
  <si>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</si>
  <si>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</si>
  <si>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</si>
  <si>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</si>
  <si>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</si>
  <si>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</si>
  <si>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</si>
  <si>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</si>
  <si>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</si>
  <si>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</si>
  <si>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</si>
  <si>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</si>
  <si>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</si>
  <si>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</si>
  <si>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</si>
  <si>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</si>
  <si>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</si>
  <si>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</si>
  <si>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</si>
  <si>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</si>
  <si>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</si>
  <si>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</si>
  <si>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</si>
  <si>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</si>
  <si>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</si>
  <si>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</si>
  <si>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</si>
  <si>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</si>
  <si>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</si>
  <si>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</si>
  <si>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</si>
  <si>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</si>
  <si>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</si>
  <si>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</si>
  <si>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</si>
  <si>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</si>
  <si>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</si>
  <si>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THR-15</t>
  </si>
  <si>
    <t>ARN</t>
  </si>
  <si>
    <t>BA, ER</t>
  </si>
  <si>
    <t>THR-18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</si>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</sst>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I18" zoomScale="120" zoomScaleNormal="120" zoomScaleSheetLayoutView="100" workbookViewId="0">
      <selection activeCell="J26" sqref="J26:J27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17.87</v>
      </c>
      <c r="G12" s="2">
        <v>17.93</v>
      </c>
      <c r="H12" s="1">
        <v>17.84</v>
      </c>
      <c r="I12" s="2">
        <v>17.899999999999999</v>
      </c>
      <c r="J12" s="26">
        <f>IF(COUNT(F12:I12)=4,(H12-F12)-(I12-G12),0)</f>
        <v>0</v>
      </c>
      <c r="K12" s="20"/>
      <c r="L12" s="20"/>
      <c r="M12" s="118" t="s">
        <v>11</v>
      </c>
      <c r="N12" s="11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781</v>
      </c>
      <c r="G13" s="4">
        <v>786</v>
      </c>
      <c r="H13" s="3">
        <v>780</v>
      </c>
      <c r="I13" s="4">
        <v>779</v>
      </c>
      <c r="J13" s="29">
        <f>IF(COUNT(F13:I13)=4,((H13-F13)-(I13-G13))/F13,0)</f>
        <v>7.6824583866837385E-3</v>
      </c>
      <c r="K13" s="20"/>
      <c r="L13" s="75"/>
      <c r="M13" s="117" t="s">
        <v>14</v>
      </c>
      <c r="N13" s="117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6.89</v>
      </c>
      <c r="G14" s="124">
        <v>6.76</v>
      </c>
      <c r="H14" s="122">
        <v>6.91</v>
      </c>
      <c r="I14" s="124">
        <v>6.74</v>
      </c>
      <c r="J14" s="30">
        <f>IF(COUNT(F14:I15)=4,(H14-F14)-(I14-G14),0)</f>
        <v>4.0000000000000036E-2</v>
      </c>
      <c r="K14" s="20"/>
      <c r="L14" s="75"/>
      <c r="M14" s="118" t="s">
        <v>17</v>
      </c>
      <c r="N14" s="118"/>
      <c r="O14" s="7">
        <v>45083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5.8055152394775088E-3</v>
      </c>
      <c r="K15" s="20"/>
      <c r="L15" s="75"/>
      <c r="M15" s="117" t="s">
        <v>18</v>
      </c>
      <c r="N15" s="117"/>
      <c r="O15" s="72">
        <v>0.49513888888888885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7.16</v>
      </c>
      <c r="G16" s="4">
        <v>7.2</v>
      </c>
      <c r="H16" s="8">
        <v>7.14</v>
      </c>
      <c r="I16" s="4">
        <v>7.27</v>
      </c>
      <c r="J16" s="32">
        <f>IF(COUNT(F16:I16)=4,(H16-F16)-(I16-G16),0)</f>
        <v>-8.9999999999999858E-2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79.58</v>
      </c>
      <c r="G17" s="124">
        <v>84.95</v>
      </c>
      <c r="H17" s="122">
        <v>65.27</v>
      </c>
      <c r="I17" s="124">
        <v>66.599999999999994</v>
      </c>
      <c r="J17" s="30">
        <f>IF(COUNT(F17:I17)=4,(H17-F17)-(I17-G17),0)</f>
        <v>4.0400000000000063</v>
      </c>
      <c r="K17" s="20"/>
      <c r="L17" s="75"/>
      <c r="M17" s="118" t="s">
        <v>23</v>
      </c>
      <c r="N17" s="118"/>
      <c r="O17" s="7">
        <v>45084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5.0766524252324786E-2</v>
      </c>
      <c r="K18" s="20"/>
      <c r="L18" s="75"/>
      <c r="M18" s="117" t="s">
        <v>24</v>
      </c>
      <c r="N18" s="117"/>
      <c r="O18" s="72">
        <v>0.34027777777777773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78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22.3</v>
      </c>
      <c r="G22" s="12">
        <v>22.3</v>
      </c>
      <c r="H22" s="44">
        <f>IF(OR(F22="",G22=""),0,F22-G22)</f>
        <v>0</v>
      </c>
      <c r="I22" s="45">
        <f>IFERROR(ROUND(ABS(J12)+ABS(H22),2),0)</f>
        <v>0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12868</v>
      </c>
      <c r="H23" s="49">
        <f>IF(OR(F23="",G23=""),0,(F23-G23)/G23)</f>
        <v>1.7096673919801057E-3</v>
      </c>
      <c r="I23" s="50">
        <f>IFERROR(ROUND(ABS(J13)+ABS(H23),4),0)</f>
        <v>9.4000000000000004E-3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8.98</v>
      </c>
      <c r="G24" s="105">
        <v>9.0299999999999994</v>
      </c>
      <c r="H24" s="52">
        <f>IF(OR(F24="",G24=""),0,F24-G24)</f>
        <v>-4.9999999999998934E-2</v>
      </c>
      <c r="I24" s="53">
        <f>IFERROR(ROUND(ABS(J14)+ABS(H24),2),0)</f>
        <v>0.09</v>
      </c>
      <c r="J24" s="107" t="str">
        <f>IF(OR(I24&lt;=Information!D6,I25&lt;=Information!D7),"Excellent",IF(OR(I24&lt;=Information!E6,I25&lt;=Information!E7),"Good",IF(OR(I24&lt;=Information!F6,I25&lt;Information!F7),"Fair",IF(OR(I24&lt;=Information!G5,I25&lt;=Information!G7),"Poor","Max. Limit"))))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-5.5370985603542568E-3</v>
      </c>
      <c r="I25" s="55">
        <f>IFERROR(ROUND(ABS(J15)+ABS(H25),4),0)</f>
        <v>1.1299999999999999E-2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7.07</v>
      </c>
      <c r="H26" s="56">
        <f>IF(OR(F26="",G26=""),0,F26-G26)</f>
        <v>-5.0000000000000711E-2</v>
      </c>
      <c r="I26" s="87">
        <f>IFERROR(ROUND(ABS(J16)+(ABS(H26)+ABS(H27))/2,2),0)</f>
        <v>0.15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10.1</v>
      </c>
      <c r="H27" s="56">
        <f>IF(OR(F27="",G27=""),0,F27-G27)</f>
        <v>-6.0000000000000497E-2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0.1</v>
      </c>
      <c r="H28" s="56">
        <f>IF(OR(F28="",G28=""),0,F28-G28)</f>
        <v>-0.1</v>
      </c>
      <c r="I28" s="57">
        <f>IFERROR(ROUND(ABS(J17)+AVERAGE(ABS(H28),ABS(H29)),2),0)</f>
        <v>4.3899999999999997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Good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124.6</v>
      </c>
      <c r="H29" s="58">
        <f>IF(OR(F29="",G29=""),0,F29-G29)</f>
        <v>-0.59999999999999432</v>
      </c>
      <c r="I29" s="59">
        <f>IFERROR(ROUND(ABS(J18)+ABS((H29)/G29),4),0)</f>
        <v>5.5599999999999997E-2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BA8DCE-BA11-4135-B310-4BF75C08B6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2023-12-05T21:04:42Z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