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water.sharepoint.com/sites/dwr-frpa/Water Quality Lab/CalibrationRecords/_Stations/BRD/Drift Calibrations/2023/"/>
    </mc:Choice>
  </mc:AlternateContent>
  <xr:revisionPtr revIDLastSave="44" documentId="8_{ACD6D9EB-B7EE-41E5-8122-CEF554804829}" xr6:coauthVersionLast="47" xr6:coauthVersionMax="47" xr10:uidLastSave="{930519F4-E374-4F19-8345-2D3D2CC081A1}"/>
  <bookViews>
    <workbookView xWindow="-50" yWindow="380" windowWidth="10730" windowHeight="9870" xr2:uid="{00000000-000D-0000-FFFF-FFFF00000000}"/>
  </bookViews>
  <sheets>
    <sheet name="Primary" sheetId="11" r:id="rId1"/>
    <sheet name="Information" sheetId="2" r:id="rId2"/>
  </sheets>
  <definedNames>
    <definedName name="_xlnm.Print_Area" localSheetId="0">Primary!$C$3:$R$33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2" i="11" l="1"/>
  <c r="H23" i="11"/>
  <c r="H24" i="11"/>
  <c r="H25" i="11"/>
  <c r="H26" i="11"/>
  <c r="H27" i="11"/>
  <c r="H28" i="11"/>
  <c r="H29" i="11"/>
  <c r="J18" i="11" l="1"/>
  <c r="J17" i="11"/>
  <c r="J16" i="11"/>
  <c r="J15" i="11"/>
  <c r="J14" i="11"/>
  <c r="J13" i="11"/>
  <c r="J12" i="11"/>
  <c r="I22" i="11" l="1"/>
  <c r="J22" i="11" s="1"/>
  <c r="I23" i="11"/>
  <c r="J23" i="11" s="1"/>
  <c r="I29" i="11"/>
  <c r="I24" i="11"/>
  <c r="I25" i="11"/>
  <c r="I28" i="11"/>
  <c r="I26" i="11"/>
  <c r="J26" i="11" s="1"/>
  <c r="F13" i="2"/>
  <c r="R33" i="11" l="1"/>
  <c r="J28" i="11"/>
  <c r="J24" i="11"/>
</calcChain>
</file>

<file path=xl/sharedStrings.xml><?xml version="1.0" encoding="utf-8"?>
<sst xmlns="http://schemas.openxmlformats.org/spreadsheetml/2006/main" count="119" uniqueCount="79">
  <si>
    <t>DRIFT ERROR CALCULATION WORKSHEET</t>
  </si>
  <si>
    <t>CA Department of Water Resources</t>
  </si>
  <si>
    <t>Dirty Readings</t>
  </si>
  <si>
    <t>Clean Readings</t>
  </si>
  <si>
    <t>Fouling      Error</t>
  </si>
  <si>
    <t>Sonde ID:</t>
  </si>
  <si>
    <t>Sonde</t>
  </si>
  <si>
    <t>Verification</t>
  </si>
  <si>
    <t>Removed From:</t>
  </si>
  <si>
    <t>Water Temp</t>
  </si>
  <si>
    <t>°C</t>
  </si>
  <si>
    <t>Performed by:</t>
  </si>
  <si>
    <t>SpC</t>
  </si>
  <si>
    <t>µS/cm</t>
  </si>
  <si>
    <t>Verification Sonde ID:</t>
  </si>
  <si>
    <t>DO</t>
  </si>
  <si>
    <t>mg/L</t>
  </si>
  <si>
    <t xml:space="preserve">Field Date: </t>
  </si>
  <si>
    <t>Exchange Time:</t>
  </si>
  <si>
    <t>pH</t>
  </si>
  <si>
    <t>Units</t>
  </si>
  <si>
    <t>Turbidity</t>
  </si>
  <si>
    <t>NTU</t>
  </si>
  <si>
    <t>Post-Deployment Date:</t>
  </si>
  <si>
    <t>Post-Deployment Time:</t>
  </si>
  <si>
    <t>Performed By:</t>
  </si>
  <si>
    <t>Post-Deployment</t>
  </si>
  <si>
    <t>Calibration Error</t>
  </si>
  <si>
    <t>Total Drift Error</t>
  </si>
  <si>
    <t>Rating</t>
  </si>
  <si>
    <t>Excellent</t>
  </si>
  <si>
    <t>Good</t>
  </si>
  <si>
    <t>Fair</t>
  </si>
  <si>
    <t>Poor</t>
  </si>
  <si>
    <t>Max. Limit</t>
  </si>
  <si>
    <t>≤±0.2</t>
  </si>
  <si>
    <t>±0.2-0.5</t>
  </si>
  <si>
    <t>±0.5-0.8</t>
  </si>
  <si>
    <t>±0.8-2.0</t>
  </si>
  <si>
    <t>&gt;±2.0</t>
  </si>
  <si>
    <t>≤±3%</t>
  </si>
  <si>
    <t>±3-10%</t>
  </si>
  <si>
    <t>±10-15%</t>
  </si>
  <si>
    <t>±15-30%</t>
  </si>
  <si>
    <t>&gt;±30%</t>
  </si>
  <si>
    <t>≤±0.3</t>
  </si>
  <si>
    <t>±0.3-0.5</t>
  </si>
  <si>
    <t>or ≤±5%</t>
  </si>
  <si>
    <t>or ±5-10%</t>
  </si>
  <si>
    <t>or ±10-15%</t>
  </si>
  <si>
    <t>or ±15-20%</t>
  </si>
  <si>
    <t>or &gt;±20%</t>
  </si>
  <si>
    <t>pH units</t>
  </si>
  <si>
    <t>≤±0.5</t>
  </si>
  <si>
    <t>±0.5-1.0</t>
  </si>
  <si>
    <t>±1.0-1.5</t>
  </si>
  <si>
    <t>±1.5-3.0</t>
  </si>
  <si>
    <t>&gt;±3.0</t>
  </si>
  <si>
    <t>or ±15-30%</t>
  </si>
  <si>
    <t>or &gt;±30%</t>
  </si>
  <si>
    <t>Remarks:</t>
  </si>
  <si>
    <t>Standard</t>
  </si>
  <si>
    <t>2.0+</t>
  </si>
  <si>
    <t>0.3+</t>
  </si>
  <si>
    <t>0.2+</t>
  </si>
  <si>
    <t>3.0+</t>
  </si>
  <si>
    <t>Changelog</t>
  </si>
  <si>
    <t>Last Updated:</t>
  </si>
  <si>
    <t>Added fields for exchange time and post-deployment time</t>
  </si>
  <si>
    <t>Added Maximum Allowable Limit rating</t>
  </si>
  <si>
    <t>Ratings are now only generated when the data are entered completely</t>
  </si>
  <si>
    <t>Added tabs for multiple sondes from one deployment</t>
  </si>
  <si>
    <t>I made a thing today</t>
  </si>
  <si>
    <t>Division of Intergrated Science &amp; Engineering - Tidal Habitat Restoration (THR)</t>
  </si>
  <si>
    <t>THR-14</t>
  </si>
  <si>
    <t>BRD</t>
  </si>
  <si>
    <t>MO/ER/KP/BA</t>
  </si>
  <si>
    <t>THR-12</t>
  </si>
  <si>
    <t>MO/EM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</si>
</sst>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"/>
    <numFmt numFmtId="166" formatCode="h:mm;@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0" tint="-0.499984740745262"/>
      </bottom>
      <diagonal/>
    </border>
    <border>
      <left style="thin">
        <color indexed="64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 style="thin">
        <color theme="0" tint="-0.499984740745262"/>
      </bottom>
      <diagonal/>
    </border>
    <border>
      <left style="thin">
        <color auto="1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 style="thin">
        <color indexed="64"/>
      </right>
      <top style="thin">
        <color theme="0" tint="-0.499984740745262"/>
      </top>
      <bottom/>
      <diagonal/>
    </border>
    <border>
      <left style="thin">
        <color auto="1"/>
      </left>
      <right style="thin">
        <color indexed="64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indexed="64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indexed="64"/>
      </right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auto="1"/>
      </left>
      <right style="thin">
        <color indexed="64"/>
      </right>
      <top/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1" tint="0.499984740745262"/>
      </left>
      <right style="thin">
        <color indexed="64"/>
      </right>
      <top style="thin">
        <color indexed="64"/>
      </top>
      <bottom style="thin">
        <color theme="0" tint="-0.499984740745262"/>
      </bottom>
      <diagonal/>
    </border>
    <border>
      <left style="thin">
        <color theme="1" tint="0.499984740745262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/>
      <top style="thin">
        <color theme="0" tint="-0.499984740745262"/>
      </top>
      <bottom/>
      <diagonal/>
    </border>
    <border>
      <left/>
      <right style="thin">
        <color indexed="64"/>
      </right>
      <top style="thin">
        <color indexed="64"/>
      </top>
      <bottom style="thin">
        <color theme="0" tint="-0.499984740745262"/>
      </bottom>
      <diagonal/>
    </border>
    <border>
      <left/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indexed="64"/>
      </right>
      <top style="thin">
        <color theme="0" tint="-0.499984740745262"/>
      </top>
      <bottom/>
      <diagonal/>
    </border>
    <border>
      <left style="thin">
        <color auto="1"/>
      </left>
      <right/>
      <top/>
      <bottom style="thin">
        <color theme="0" tint="-0.499984740745262"/>
      </bottom>
      <diagonal/>
    </border>
    <border>
      <left/>
      <right style="thin">
        <color indexed="64"/>
      </right>
      <top/>
      <bottom style="thin">
        <color theme="0" tint="-0.499984740745262"/>
      </bottom>
      <diagonal/>
    </border>
    <border>
      <left/>
      <right style="thin">
        <color indexed="64"/>
      </right>
      <top/>
      <bottom/>
      <diagonal/>
    </border>
    <border>
      <left style="thin">
        <color theme="1" tint="0.499984740745262"/>
      </left>
      <right style="thin">
        <color auto="1"/>
      </right>
      <top style="thin">
        <color theme="0" tint="-0.499984740745262"/>
      </top>
      <bottom/>
      <diagonal/>
    </border>
    <border>
      <left style="thin">
        <color theme="1" tint="0.499984740745262"/>
      </left>
      <right style="thin">
        <color auto="1"/>
      </right>
      <top/>
      <bottom style="thin">
        <color theme="0" tint="-0.499984740745262"/>
      </bottom>
      <diagonal/>
    </border>
    <border>
      <left style="thin">
        <color theme="1" tint="0.499984740745262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1" tint="0.499984740745262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theme="1" tint="0.499984740745262"/>
      </right>
      <top/>
      <bottom style="thin">
        <color indexed="64"/>
      </bottom>
      <diagonal/>
    </border>
    <border>
      <left style="thin">
        <color auto="1"/>
      </left>
      <right style="thin">
        <color theme="1" tint="0.499984740745262"/>
      </right>
      <top/>
      <bottom style="thin">
        <color theme="0" tint="-0.499984740745262"/>
      </bottom>
      <diagonal/>
    </border>
    <border>
      <left style="thin">
        <color theme="1" tint="0.499984740745262"/>
      </left>
      <right/>
      <top style="thin">
        <color theme="0" tint="-0.499984740745262"/>
      </top>
      <bottom/>
      <diagonal/>
    </border>
    <border>
      <left style="thin">
        <color theme="1" tint="0.499984740745262"/>
      </left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thin">
        <color indexed="64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499984740745262"/>
      </top>
      <bottom/>
      <diagonal/>
    </border>
    <border>
      <left style="thin">
        <color theme="0" tint="-0.34998626667073579"/>
      </left>
      <right style="thin">
        <color indexed="64"/>
      </right>
      <top/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499984740745262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137">
    <xf numFmtId="0" fontId="0" fillId="0" borderId="0" xfId="0"/>
    <xf numFmtId="0" fontId="0" fillId="0" borderId="10" xfId="0" applyBorder="1" applyProtection="1">
      <protection locked="0"/>
    </xf>
    <xf numFmtId="0" fontId="0" fillId="0" borderId="27" xfId="0" applyBorder="1" applyProtection="1">
      <protection locked="0"/>
    </xf>
    <xf numFmtId="0" fontId="0" fillId="0" borderId="11" xfId="0" applyBorder="1" applyProtection="1">
      <protection locked="0"/>
    </xf>
    <xf numFmtId="0" fontId="0" fillId="0" borderId="28" xfId="0" applyBorder="1" applyProtection="1">
      <protection locked="0"/>
    </xf>
    <xf numFmtId="0" fontId="4" fillId="3" borderId="2" xfId="0" applyFont="1" applyFill="1" applyBorder="1" applyAlignment="1" applyProtection="1">
      <alignment horizontal="center"/>
      <protection locked="0"/>
    </xf>
    <xf numFmtId="0" fontId="4" fillId="3" borderId="8" xfId="0" applyFont="1" applyFill="1" applyBorder="1" applyAlignment="1" applyProtection="1">
      <alignment horizontal="center"/>
      <protection locked="0"/>
    </xf>
    <xf numFmtId="14" fontId="4" fillId="3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11" xfId="0" applyBorder="1" applyAlignment="1" applyProtection="1">
      <alignment horizontal="right"/>
      <protection locked="0"/>
    </xf>
    <xf numFmtId="0" fontId="0" fillId="0" borderId="0" xfId="0" applyAlignment="1">
      <alignment horizontal="left"/>
    </xf>
    <xf numFmtId="0" fontId="0" fillId="3" borderId="14" xfId="0" applyFill="1" applyBorder="1" applyProtection="1">
      <protection locked="0"/>
    </xf>
    <xf numFmtId="0" fontId="0" fillId="3" borderId="24" xfId="0" applyFill="1" applyBorder="1" applyProtection="1">
      <protection locked="0"/>
    </xf>
    <xf numFmtId="0" fontId="0" fillId="0" borderId="45" xfId="0" applyBorder="1" applyProtection="1">
      <protection locked="0"/>
    </xf>
    <xf numFmtId="0" fontId="0" fillId="0" borderId="46" xfId="0" applyBorder="1" applyProtection="1">
      <protection locked="0"/>
    </xf>
    <xf numFmtId="0" fontId="0" fillId="0" borderId="49" xfId="0" applyBorder="1" applyProtection="1">
      <protection locked="0"/>
    </xf>
    <xf numFmtId="14" fontId="0" fillId="0" borderId="0" xfId="0" applyNumberFormat="1"/>
    <xf numFmtId="0" fontId="4" fillId="0" borderId="0" xfId="0" applyFont="1" applyAlignment="1">
      <alignment horizontal="center"/>
    </xf>
    <xf numFmtId="0" fontId="0" fillId="4" borderId="0" xfId="0" applyFill="1"/>
    <xf numFmtId="0" fontId="3" fillId="4" borderId="0" xfId="0" applyFont="1" applyFill="1"/>
    <xf numFmtId="0" fontId="3" fillId="3" borderId="0" xfId="0" applyFont="1" applyFill="1"/>
    <xf numFmtId="0" fontId="0" fillId="3" borderId="0" xfId="0" applyFill="1"/>
    <xf numFmtId="0" fontId="0" fillId="4" borderId="0" xfId="1" applyNumberFormat="1" applyFont="1" applyFill="1" applyProtection="1"/>
    <xf numFmtId="0" fontId="5" fillId="3" borderId="3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0" fillId="3" borderId="10" xfId="0" applyFill="1" applyBorder="1" applyAlignment="1">
      <alignment horizontal="left" vertical="center"/>
    </xf>
    <xf numFmtId="0" fontId="5" fillId="3" borderId="30" xfId="0" applyFont="1" applyFill="1" applyBorder="1" applyAlignment="1">
      <alignment horizontal="right" vertical="center"/>
    </xf>
    <xf numFmtId="0" fontId="0" fillId="2" borderId="12" xfId="0" applyFill="1" applyBorder="1" applyAlignment="1">
      <alignment horizontal="right"/>
    </xf>
    <xf numFmtId="0" fontId="0" fillId="3" borderId="11" xfId="0" applyFill="1" applyBorder="1" applyAlignment="1">
      <alignment horizontal="left" vertical="center"/>
    </xf>
    <xf numFmtId="0" fontId="5" fillId="3" borderId="31" xfId="0" applyFont="1" applyFill="1" applyBorder="1" applyAlignment="1">
      <alignment horizontal="right" vertical="center"/>
    </xf>
    <xf numFmtId="10" fontId="0" fillId="2" borderId="13" xfId="1" applyNumberFormat="1" applyFont="1" applyFill="1" applyBorder="1" applyAlignment="1" applyProtection="1">
      <alignment horizontal="right"/>
    </xf>
    <xf numFmtId="2" fontId="0" fillId="2" borderId="16" xfId="0" applyNumberFormat="1" applyFill="1" applyBorder="1" applyAlignment="1">
      <alignment horizontal="right"/>
    </xf>
    <xf numFmtId="10" fontId="0" fillId="2" borderId="17" xfId="1" applyNumberFormat="1" applyFont="1" applyFill="1" applyBorder="1" applyAlignment="1" applyProtection="1">
      <alignment horizontal="right"/>
    </xf>
    <xf numFmtId="0" fontId="0" fillId="2" borderId="16" xfId="0" applyFill="1" applyBorder="1" applyAlignment="1">
      <alignment vertical="center"/>
    </xf>
    <xf numFmtId="10" fontId="0" fillId="2" borderId="23" xfId="1" applyNumberFormat="1" applyFont="1" applyFill="1" applyBorder="1" applyAlignment="1" applyProtection="1">
      <alignment vertical="center"/>
    </xf>
    <xf numFmtId="0" fontId="0" fillId="4" borderId="0" xfId="0" applyFill="1" applyAlignment="1">
      <alignment horizontal="center"/>
    </xf>
    <xf numFmtId="0" fontId="0" fillId="3" borderId="5" xfId="0" applyFill="1" applyBorder="1" applyAlignment="1">
      <alignment horizontal="left" vertical="center"/>
    </xf>
    <xf numFmtId="0" fontId="0" fillId="3" borderId="5" xfId="0" applyFill="1" applyBorder="1" applyAlignment="1">
      <alignment horizontal="right" vertical="center"/>
    </xf>
    <xf numFmtId="0" fontId="0" fillId="3" borderId="5" xfId="0" applyFill="1" applyBorder="1"/>
    <xf numFmtId="0" fontId="0" fillId="3" borderId="0" xfId="0" applyFill="1" applyAlignment="1">
      <alignment horizontal="left" vertical="center"/>
    </xf>
    <xf numFmtId="0" fontId="0" fillId="3" borderId="0" xfId="0" applyFill="1" applyAlignment="1">
      <alignment horizontal="right" vertical="center"/>
    </xf>
    <xf numFmtId="0" fontId="5" fillId="3" borderId="4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5" fillId="3" borderId="0" xfId="0" applyFont="1" applyFill="1" applyAlignment="1">
      <alignment horizontal="center"/>
    </xf>
    <xf numFmtId="0" fontId="0" fillId="3" borderId="10" xfId="0" applyFill="1" applyBorder="1" applyAlignment="1">
      <alignment vertical="center"/>
    </xf>
    <xf numFmtId="0" fontId="0" fillId="2" borderId="20" xfId="0" applyFill="1" applyBorder="1"/>
    <xf numFmtId="0" fontId="4" fillId="2" borderId="14" xfId="1" applyNumberFormat="1" applyFont="1" applyFill="1" applyBorder="1" applyAlignment="1" applyProtection="1"/>
    <xf numFmtId="0" fontId="4" fillId="5" borderId="12" xfId="0" applyFont="1" applyFill="1" applyBorder="1" applyAlignment="1">
      <alignment horizontal="center" vertical="center"/>
    </xf>
    <xf numFmtId="0" fontId="0" fillId="4" borderId="9" xfId="0" applyFill="1" applyBorder="1" applyAlignment="1">
      <alignment horizontal="center"/>
    </xf>
    <xf numFmtId="0" fontId="0" fillId="3" borderId="11" xfId="0" applyFill="1" applyBorder="1" applyAlignment="1">
      <alignment vertical="center"/>
    </xf>
    <xf numFmtId="164" fontId="0" fillId="2" borderId="21" xfId="1" applyNumberFormat="1" applyFont="1" applyFill="1" applyBorder="1" applyProtection="1"/>
    <xf numFmtId="10" fontId="4" fillId="2" borderId="15" xfId="1" applyNumberFormat="1" applyFont="1" applyFill="1" applyBorder="1" applyAlignment="1" applyProtection="1"/>
    <xf numFmtId="0" fontId="4" fillId="5" borderId="13" xfId="0" applyFont="1" applyFill="1" applyBorder="1" applyAlignment="1">
      <alignment horizontal="center" vertical="center"/>
    </xf>
    <xf numFmtId="0" fontId="0" fillId="2" borderId="26" xfId="0" applyFill="1" applyBorder="1" applyAlignment="1">
      <alignment vertical="center"/>
    </xf>
    <xf numFmtId="0" fontId="4" fillId="2" borderId="24" xfId="1" applyNumberFormat="1" applyFont="1" applyFill="1" applyBorder="1" applyAlignment="1" applyProtection="1"/>
    <xf numFmtId="10" fontId="0" fillId="2" borderId="44" xfId="1" applyNumberFormat="1" applyFont="1" applyFill="1" applyBorder="1" applyAlignment="1" applyProtection="1">
      <alignment vertical="center"/>
    </xf>
    <xf numFmtId="10" fontId="4" fillId="2" borderId="35" xfId="1" applyNumberFormat="1" applyFont="1" applyFill="1" applyBorder="1" applyAlignment="1" applyProtection="1">
      <alignment horizontal="right"/>
    </xf>
    <xf numFmtId="0" fontId="0" fillId="2" borderId="21" xfId="0" applyFill="1" applyBorder="1"/>
    <xf numFmtId="0" fontId="4" fillId="2" borderId="24" xfId="0" applyFont="1" applyFill="1" applyBorder="1" applyAlignment="1">
      <alignment vertical="center"/>
    </xf>
    <xf numFmtId="0" fontId="0" fillId="2" borderId="26" xfId="0" applyFill="1" applyBorder="1"/>
    <xf numFmtId="10" fontId="4" fillId="2" borderId="35" xfId="1" applyNumberFormat="1" applyFont="1" applyFill="1" applyBorder="1" applyAlignment="1" applyProtection="1">
      <alignment vertical="center"/>
    </xf>
    <xf numFmtId="0" fontId="0" fillId="3" borderId="0" xfId="0" applyFill="1" applyAlignment="1">
      <alignment vertical="top"/>
    </xf>
    <xf numFmtId="0" fontId="0" fillId="3" borderId="15" xfId="0" applyFill="1" applyBorder="1" applyProtection="1">
      <protection locked="0"/>
    </xf>
    <xf numFmtId="0" fontId="0" fillId="0" borderId="0" xfId="0" applyAlignment="1">
      <alignment horizontal="center"/>
    </xf>
    <xf numFmtId="2" fontId="0" fillId="0" borderId="0" xfId="0" applyNumberFormat="1"/>
    <xf numFmtId="165" fontId="0" fillId="0" borderId="0" xfId="0" applyNumberFormat="1" applyAlignment="1">
      <alignment horizontal="right"/>
    </xf>
    <xf numFmtId="0" fontId="5" fillId="3" borderId="2" xfId="0" applyFont="1" applyFill="1" applyBorder="1" applyAlignment="1">
      <alignment horizontal="center" wrapText="1"/>
    </xf>
    <xf numFmtId="0" fontId="0" fillId="4" borderId="22" xfId="0" applyFill="1" applyBorder="1" applyAlignment="1">
      <alignment horizontal="center"/>
    </xf>
    <xf numFmtId="0" fontId="0" fillId="4" borderId="23" xfId="0" applyFill="1" applyBorder="1" applyAlignment="1">
      <alignment horizontal="center"/>
    </xf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0" fontId="4" fillId="3" borderId="2" xfId="0" applyFont="1" applyFill="1" applyBorder="1" applyAlignment="1" applyProtection="1">
      <alignment horizontal="center" vertical="center"/>
      <protection locked="0"/>
    </xf>
    <xf numFmtId="166" fontId="4" fillId="3" borderId="2" xfId="0" applyNumberFormat="1" applyFont="1" applyFill="1" applyBorder="1" applyAlignment="1" applyProtection="1">
      <alignment horizontal="center" vertical="center"/>
      <protection locked="0"/>
    </xf>
    <xf numFmtId="0" fontId="7" fillId="3" borderId="0" xfId="0" applyFont="1" applyFill="1" applyAlignment="1">
      <alignment horizontal="right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right"/>
    </xf>
    <xf numFmtId="0" fontId="0" fillId="3" borderId="29" xfId="0" applyFill="1" applyBorder="1" applyAlignment="1">
      <alignment horizontal="left" vertical="center"/>
    </xf>
    <xf numFmtId="0" fontId="5" fillId="3" borderId="32" xfId="0" applyFont="1" applyFill="1" applyBorder="1" applyAlignment="1">
      <alignment horizontal="right" vertical="center"/>
    </xf>
    <xf numFmtId="0" fontId="0" fillId="4" borderId="22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6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4" fillId="3" borderId="0" xfId="0" applyFont="1" applyFill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3" borderId="22" xfId="0" applyFont="1" applyFill="1" applyBorder="1" applyAlignment="1">
      <alignment horizontal="center" vertical="center" wrapText="1"/>
    </xf>
    <xf numFmtId="0" fontId="5" fillId="3" borderId="23" xfId="0" applyFont="1" applyFill="1" applyBorder="1" applyAlignment="1">
      <alignment horizontal="center" vertical="center" wrapText="1"/>
    </xf>
    <xf numFmtId="0" fontId="0" fillId="3" borderId="0" xfId="0" applyFill="1" applyAlignment="1">
      <alignment horizontal="right" wrapText="1"/>
    </xf>
    <xf numFmtId="0" fontId="0" fillId="3" borderId="0" xfId="0" applyFill="1" applyAlignment="1">
      <alignment horizontal="right"/>
    </xf>
    <xf numFmtId="0" fontId="0" fillId="3" borderId="29" xfId="0" applyFill="1" applyBorder="1" applyAlignment="1">
      <alignment horizontal="left" vertical="center"/>
    </xf>
    <xf numFmtId="0" fontId="0" fillId="3" borderId="33" xfId="0" applyFill="1" applyBorder="1" applyAlignment="1">
      <alignment horizontal="left" vertical="center"/>
    </xf>
    <xf numFmtId="0" fontId="5" fillId="3" borderId="32" xfId="0" applyFont="1" applyFill="1" applyBorder="1" applyAlignment="1">
      <alignment horizontal="right" vertical="center"/>
    </xf>
    <xf numFmtId="0" fontId="5" fillId="3" borderId="34" xfId="0" applyFont="1" applyFill="1" applyBorder="1" applyAlignment="1">
      <alignment horizontal="right" vertical="center"/>
    </xf>
    <xf numFmtId="0" fontId="0" fillId="0" borderId="39" xfId="0" applyBorder="1" applyAlignment="1" applyProtection="1">
      <alignment horizontal="right" vertical="center"/>
      <protection locked="0"/>
    </xf>
    <xf numFmtId="0" fontId="0" fillId="0" borderId="41" xfId="0" applyBorder="1" applyAlignment="1" applyProtection="1">
      <alignment horizontal="right" vertical="center"/>
      <protection locked="0"/>
    </xf>
    <xf numFmtId="0" fontId="0" fillId="0" borderId="36" xfId="0" applyBorder="1" applyAlignment="1" applyProtection="1">
      <alignment horizontal="right" vertical="center"/>
      <protection locked="0"/>
    </xf>
    <xf numFmtId="0" fontId="0" fillId="0" borderId="37" xfId="0" applyBorder="1" applyAlignment="1" applyProtection="1">
      <alignment horizontal="right" vertical="center"/>
      <protection locked="0"/>
    </xf>
    <xf numFmtId="0" fontId="5" fillId="3" borderId="22" xfId="0" applyFont="1" applyFill="1" applyBorder="1" applyAlignment="1">
      <alignment horizontal="center" vertical="center"/>
    </xf>
    <xf numFmtId="0" fontId="5" fillId="3" borderId="23" xfId="0" applyFont="1" applyFill="1" applyBorder="1" applyAlignment="1">
      <alignment horizontal="center" vertical="center"/>
    </xf>
    <xf numFmtId="0" fontId="0" fillId="3" borderId="3" xfId="0" applyFill="1" applyBorder="1" applyAlignment="1">
      <alignment horizontal="left" vertical="center"/>
    </xf>
    <xf numFmtId="0" fontId="5" fillId="3" borderId="4" xfId="0" applyFont="1" applyFill="1" applyBorder="1" applyAlignment="1">
      <alignment horizontal="right" vertical="center"/>
    </xf>
    <xf numFmtId="0" fontId="0" fillId="0" borderId="40" xfId="0" applyBorder="1" applyAlignment="1" applyProtection="1">
      <alignment horizontal="right" vertical="center"/>
      <protection locked="0"/>
    </xf>
    <xf numFmtId="0" fontId="0" fillId="0" borderId="38" xfId="0" applyBorder="1" applyAlignment="1" applyProtection="1">
      <alignment horizontal="right" vertical="center"/>
      <protection locked="0"/>
    </xf>
    <xf numFmtId="0" fontId="5" fillId="3" borderId="0" xfId="0" applyFont="1" applyFill="1" applyAlignment="1">
      <alignment horizontal="center" wrapText="1"/>
    </xf>
    <xf numFmtId="0" fontId="0" fillId="3" borderId="29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5" fillId="3" borderId="35" xfId="0" applyFont="1" applyFill="1" applyBorder="1" applyAlignment="1">
      <alignment horizontal="right" vertical="center"/>
    </xf>
    <xf numFmtId="0" fontId="4" fillId="5" borderId="16" xfId="0" applyFont="1" applyFill="1" applyBorder="1" applyAlignment="1">
      <alignment horizontal="center" vertical="center"/>
    </xf>
    <xf numFmtId="0" fontId="4" fillId="5" borderId="25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0" fontId="0" fillId="4" borderId="9" xfId="0" applyFill="1" applyBorder="1" applyAlignment="1">
      <alignment horizontal="center" vertical="center"/>
    </xf>
    <xf numFmtId="0" fontId="0" fillId="3" borderId="33" xfId="0" applyFill="1" applyBorder="1" applyAlignment="1">
      <alignment vertical="center"/>
    </xf>
    <xf numFmtId="0" fontId="0" fillId="3" borderId="42" xfId="0" applyFill="1" applyBorder="1" applyAlignment="1" applyProtection="1">
      <alignment horizontal="right" vertical="center"/>
      <protection locked="0"/>
    </xf>
    <xf numFmtId="0" fontId="0" fillId="3" borderId="43" xfId="0" applyFill="1" applyBorder="1" applyAlignment="1" applyProtection="1">
      <alignment horizontal="right" vertical="center"/>
      <protection locked="0"/>
    </xf>
    <xf numFmtId="0" fontId="0" fillId="0" borderId="47" xfId="0" applyBorder="1" applyAlignment="1" applyProtection="1">
      <alignment vertical="center"/>
      <protection locked="0"/>
    </xf>
    <xf numFmtId="0" fontId="0" fillId="0" borderId="48" xfId="0" applyBorder="1" applyAlignment="1" applyProtection="1">
      <alignment vertical="center"/>
      <protection locked="0"/>
    </xf>
    <xf numFmtId="0" fontId="4" fillId="5" borderId="16" xfId="0" applyFont="1" applyFill="1" applyBorder="1" applyAlignment="1">
      <alignment horizontal="center" vertical="center" wrapText="1"/>
    </xf>
    <xf numFmtId="0" fontId="4" fillId="5" borderId="17" xfId="0" applyFont="1" applyFill="1" applyBorder="1" applyAlignment="1">
      <alignment horizontal="center" vertical="center" wrapText="1"/>
    </xf>
    <xf numFmtId="0" fontId="0" fillId="4" borderId="22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0" fillId="2" borderId="22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2" fontId="4" fillId="2" borderId="19" xfId="0" applyNumberFormat="1" applyFont="1" applyFill="1" applyBorder="1" applyAlignment="1">
      <alignment horizontal="right" vertical="center"/>
    </xf>
    <xf numFmtId="2" fontId="4" fillId="2" borderId="18" xfId="0" applyNumberFormat="1" applyFont="1" applyFill="1" applyBorder="1" applyAlignment="1">
      <alignment horizontal="right" vertical="center"/>
    </xf>
    <xf numFmtId="0" fontId="0" fillId="3" borderId="6" xfId="0" applyFill="1" applyBorder="1" applyAlignment="1" applyProtection="1">
      <alignment horizontal="left" vertical="top" wrapText="1"/>
      <protection locked="0"/>
    </xf>
    <xf numFmtId="0" fontId="0" fillId="3" borderId="5" xfId="0" applyFill="1" applyBorder="1" applyAlignment="1" applyProtection="1">
      <alignment horizontal="left" vertical="top" wrapText="1"/>
      <protection locked="0"/>
    </xf>
    <xf numFmtId="0" fontId="0" fillId="3" borderId="7" xfId="0" applyFill="1" applyBorder="1" applyAlignment="1" applyProtection="1">
      <alignment horizontal="left" vertical="top" wrapText="1"/>
      <protection locked="0"/>
    </xf>
    <xf numFmtId="0" fontId="0" fillId="3" borderId="3" xfId="0" applyFill="1" applyBorder="1" applyAlignment="1" applyProtection="1">
      <alignment horizontal="left" vertical="top" wrapText="1"/>
      <protection locked="0"/>
    </xf>
    <xf numFmtId="0" fontId="0" fillId="3" borderId="2" xfId="0" applyFill="1" applyBorder="1" applyAlignment="1" applyProtection="1">
      <alignment horizontal="left" vertical="top" wrapText="1"/>
      <protection locked="0"/>
    </xf>
    <xf numFmtId="0" fontId="0" fillId="3" borderId="4" xfId="0" applyFill="1" applyBorder="1" applyAlignment="1" applyProtection="1">
      <alignment horizontal="left" vertical="top" wrapText="1"/>
      <protection locked="0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/>
    </xf>
  </cellXfs>
  <cellStyles count="3">
    <cellStyle name="Normal" xfId="0" builtinId="0"/>
    <cellStyle name="Normal 2" xfId="2" xr:uid="{00000000-0005-0000-0000-000002000000}"/>
    <cellStyle name="Percent" xfId="1" builtinId="5"/>
  </cellStyles>
  <dxfs count="10">
    <dxf>
      <fill>
        <patternFill>
          <bgColor theme="9" tint="0.59996337778862885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  <u val="none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C96565"/>
      <color rgb="FFB6D838"/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DC298-70CA-4270-A84E-A760A10D6B92}">
  <sheetPr>
    <pageSetUpPr autoPageBreaks="0" fitToPage="1"/>
  </sheetPr>
  <dimension ref="A1:AH59"/>
  <sheetViews>
    <sheetView tabSelected="1" topLeftCell="I18" zoomScale="120" zoomScaleNormal="120" zoomScaleSheetLayoutView="100" workbookViewId="0">
      <selection activeCell="E31" sqref="E31:P32"/>
    </sheetView>
  </sheetViews>
  <sheetFormatPr defaultColWidth="0" defaultRowHeight="14.5" zeroHeight="1" x14ac:dyDescent="0.35"/>
  <cols>
    <col min="1" max="2" width="9.1796875" customWidth="1"/>
    <col min="3" max="3" width="3.7265625" customWidth="1"/>
    <col min="4" max="4" width="11.7265625" customWidth="1"/>
    <col min="5" max="5" width="5.7265625" customWidth="1"/>
    <col min="6" max="10" width="9.7265625" customWidth="1"/>
    <col min="11" max="11" width="3.7265625" customWidth="1"/>
    <col min="12" max="14" width="10.7265625" customWidth="1"/>
    <col min="15" max="15" width="11.7265625" customWidth="1"/>
    <col min="16" max="16" width="10.7265625" customWidth="1"/>
    <col min="17" max="17" width="7.7265625" customWidth="1"/>
    <col min="18" max="18" width="4.7265625" customWidth="1"/>
    <col min="19" max="19" width="9.1796875" customWidth="1"/>
    <col min="20" max="20" width="10.54296875" bestFit="1" customWidth="1"/>
    <col min="21" max="21" width="9.1796875" customWidth="1"/>
    <col min="22" max="22" width="9.1796875" hidden="1" customWidth="1"/>
    <col min="23" max="34" width="0" hidden="1" customWidth="1"/>
    <col min="35" max="16384" width="9.1796875" hidden="1"/>
  </cols>
  <sheetData>
    <row r="1" spans="1:33" ht="15" customHeight="1" x14ac:dyDescent="0.35">
      <c r="A1" s="17"/>
      <c r="B1" s="17"/>
      <c r="C1" s="18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</row>
    <row r="2" spans="1:33" ht="15" customHeight="1" x14ac:dyDescent="0.35">
      <c r="A2" s="17"/>
      <c r="B2" s="17"/>
      <c r="C2" s="18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</row>
    <row r="3" spans="1:33" ht="15" customHeight="1" x14ac:dyDescent="0.35">
      <c r="A3" s="17"/>
      <c r="B3" s="17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</row>
    <row r="4" spans="1:33" ht="15" customHeight="1" x14ac:dyDescent="0.35">
      <c r="A4" s="17"/>
      <c r="B4" s="17"/>
      <c r="C4" s="19"/>
      <c r="D4" s="80" t="s">
        <v>0</v>
      </c>
      <c r="E4" s="80"/>
      <c r="F4" s="80"/>
      <c r="G4" s="80"/>
      <c r="H4" s="80"/>
      <c r="I4" s="80"/>
      <c r="J4" s="80"/>
      <c r="K4" s="80"/>
      <c r="L4" s="80"/>
      <c r="M4" s="80"/>
      <c r="N4" s="80"/>
      <c r="O4" s="80"/>
      <c r="P4" s="80"/>
      <c r="Q4" s="80"/>
      <c r="R4" s="20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</row>
    <row r="5" spans="1:33" ht="15" customHeight="1" x14ac:dyDescent="0.35">
      <c r="A5" s="17"/>
      <c r="B5" s="17"/>
      <c r="C5" s="19"/>
      <c r="D5" s="80"/>
      <c r="E5" s="80"/>
      <c r="F5" s="80"/>
      <c r="G5" s="80"/>
      <c r="H5" s="80"/>
      <c r="I5" s="80"/>
      <c r="J5" s="80"/>
      <c r="K5" s="80"/>
      <c r="L5" s="80"/>
      <c r="M5" s="80"/>
      <c r="N5" s="80"/>
      <c r="O5" s="80"/>
      <c r="P5" s="80"/>
      <c r="Q5" s="80"/>
      <c r="R5" s="20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</row>
    <row r="6" spans="1:33" ht="15" customHeight="1" x14ac:dyDescent="0.35">
      <c r="A6" s="17"/>
      <c r="B6" s="17"/>
      <c r="C6" s="19"/>
      <c r="D6" s="81" t="s">
        <v>1</v>
      </c>
      <c r="E6" s="81"/>
      <c r="F6" s="81"/>
      <c r="G6" s="81"/>
      <c r="H6" s="81"/>
      <c r="I6" s="81"/>
      <c r="J6" s="81"/>
      <c r="K6" s="81"/>
      <c r="L6" s="81"/>
      <c r="M6" s="81"/>
      <c r="N6" s="81"/>
      <c r="O6" s="81"/>
      <c r="P6" s="81"/>
      <c r="Q6" s="81"/>
      <c r="R6" s="74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</row>
    <row r="7" spans="1:33" ht="15" customHeight="1" x14ac:dyDescent="0.35">
      <c r="A7" s="17"/>
      <c r="B7" s="17"/>
      <c r="C7" s="19"/>
      <c r="D7" s="81" t="s">
        <v>73</v>
      </c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74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</row>
    <row r="8" spans="1:33" ht="15" customHeight="1" x14ac:dyDescent="0.35">
      <c r="A8" s="17"/>
      <c r="B8" s="17"/>
      <c r="C8" s="19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</row>
    <row r="9" spans="1:33" ht="15" customHeight="1" x14ac:dyDescent="0.35">
      <c r="A9" s="17"/>
      <c r="B9" s="17"/>
      <c r="C9" s="19"/>
      <c r="D9" s="20"/>
      <c r="E9" s="20"/>
      <c r="F9" s="20"/>
      <c r="G9" s="20"/>
      <c r="H9" s="20"/>
      <c r="I9" s="20"/>
      <c r="J9" s="20"/>
      <c r="K9" s="20"/>
      <c r="L9" s="75"/>
      <c r="M9" s="20"/>
      <c r="N9" s="82"/>
      <c r="O9" s="82"/>
      <c r="P9" s="20"/>
      <c r="Q9" s="20"/>
      <c r="R9" s="20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</row>
    <row r="10" spans="1:33" ht="15" customHeight="1" x14ac:dyDescent="0.35">
      <c r="A10" s="17"/>
      <c r="B10" s="17"/>
      <c r="C10" s="19"/>
      <c r="D10" s="20"/>
      <c r="E10" s="20"/>
      <c r="F10" s="83" t="s">
        <v>2</v>
      </c>
      <c r="G10" s="84"/>
      <c r="H10" s="83" t="s">
        <v>3</v>
      </c>
      <c r="I10" s="85"/>
      <c r="J10" s="86" t="s">
        <v>4</v>
      </c>
      <c r="K10" s="20"/>
      <c r="L10" s="75"/>
      <c r="M10" s="88" t="s">
        <v>5</v>
      </c>
      <c r="N10" s="88"/>
      <c r="O10" s="5" t="s">
        <v>74</v>
      </c>
      <c r="P10" s="20"/>
      <c r="Q10" s="20"/>
      <c r="R10" s="20"/>
      <c r="S10" s="17"/>
      <c r="T10" s="17"/>
      <c r="U10" s="21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</row>
    <row r="11" spans="1:33" ht="15" customHeight="1" x14ac:dyDescent="0.35">
      <c r="A11" s="17"/>
      <c r="B11" s="17"/>
      <c r="C11" s="19"/>
      <c r="D11" s="20"/>
      <c r="E11" s="20"/>
      <c r="F11" s="22" t="s">
        <v>6</v>
      </c>
      <c r="G11" s="23" t="s">
        <v>7</v>
      </c>
      <c r="H11" s="22" t="s">
        <v>6</v>
      </c>
      <c r="I11" s="23" t="s">
        <v>7</v>
      </c>
      <c r="J11" s="87"/>
      <c r="K11" s="20"/>
      <c r="L11" s="75"/>
      <c r="M11" s="88" t="s">
        <v>8</v>
      </c>
      <c r="N11" s="88"/>
      <c r="O11" s="6" t="s">
        <v>75</v>
      </c>
      <c r="P11" s="20"/>
      <c r="Q11" s="20"/>
      <c r="R11" s="20"/>
      <c r="S11" s="17"/>
      <c r="T11" s="17"/>
      <c r="U11" s="21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</row>
    <row r="12" spans="1:33" ht="15" customHeight="1" x14ac:dyDescent="0.35">
      <c r="A12" s="17"/>
      <c r="B12" s="17"/>
      <c r="C12" s="19"/>
      <c r="D12" s="24" t="s">
        <v>9</v>
      </c>
      <c r="E12" s="25" t="s">
        <v>10</v>
      </c>
      <c r="F12" s="1">
        <v>22.53</v>
      </c>
      <c r="G12" s="2">
        <v>22.56</v>
      </c>
      <c r="H12" s="1">
        <v>22.26</v>
      </c>
      <c r="I12" s="2">
        <v>22.22</v>
      </c>
      <c r="J12" s="26">
        <f>IF(COUNT(F12:I12)=4,(H12-F12)-(I12-G12),0)</f>
        <v>7.0000000000000284E-2</v>
      </c>
      <c r="K12" s="20"/>
      <c r="L12" s="20"/>
      <c r="M12" s="88" t="s">
        <v>11</v>
      </c>
      <c r="N12" s="88"/>
      <c r="O12" s="6" t="s">
        <v>76</v>
      </c>
      <c r="P12" s="20"/>
      <c r="Q12" s="20"/>
      <c r="R12" s="20"/>
      <c r="S12" s="17"/>
      <c r="T12" s="17"/>
      <c r="U12" s="21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</row>
    <row r="13" spans="1:33" ht="15" customHeight="1" x14ac:dyDescent="0.35">
      <c r="A13" s="17"/>
      <c r="B13" s="17"/>
      <c r="C13" s="19"/>
      <c r="D13" s="27" t="s">
        <v>12</v>
      </c>
      <c r="E13" s="28" t="s">
        <v>13</v>
      </c>
      <c r="F13" s="3">
        <v>1857</v>
      </c>
      <c r="G13" s="4">
        <v>1878</v>
      </c>
      <c r="H13" s="3">
        <v>1872</v>
      </c>
      <c r="I13" s="4">
        <v>1881</v>
      </c>
      <c r="J13" s="29">
        <f>IF(COUNT(F13:I13)=4,((H13-F13)-(I13-G13))/F13,0)</f>
        <v>6.462035541195477E-3</v>
      </c>
      <c r="K13" s="20"/>
      <c r="L13" s="75"/>
      <c r="M13" s="89" t="s">
        <v>14</v>
      </c>
      <c r="N13" s="89"/>
      <c r="O13" s="6" t="s">
        <v>77</v>
      </c>
      <c r="P13" s="20"/>
      <c r="Q13" s="20"/>
      <c r="R13" s="20"/>
      <c r="S13" s="17"/>
      <c r="T13" s="21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</row>
    <row r="14" spans="1:33" ht="15" customHeight="1" x14ac:dyDescent="0.35">
      <c r="A14" s="17"/>
      <c r="B14" s="17"/>
      <c r="C14" s="19"/>
      <c r="D14" s="90" t="s">
        <v>15</v>
      </c>
      <c r="E14" s="92" t="s">
        <v>16</v>
      </c>
      <c r="F14" s="94">
        <v>5.23</v>
      </c>
      <c r="G14" s="96">
        <v>5.45</v>
      </c>
      <c r="H14" s="94">
        <v>5.5</v>
      </c>
      <c r="I14" s="96">
        <v>5.49</v>
      </c>
      <c r="J14" s="30">
        <f>IF(COUNT(F14:I15)=4,(H14-F14)-(I14-G14),0)</f>
        <v>0.22999999999999954</v>
      </c>
      <c r="K14" s="20"/>
      <c r="L14" s="75"/>
      <c r="M14" s="88" t="s">
        <v>17</v>
      </c>
      <c r="N14" s="88"/>
      <c r="O14" s="7">
        <v>45120</v>
      </c>
      <c r="P14" s="20"/>
      <c r="Q14" s="20"/>
      <c r="R14" s="20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</row>
    <row r="15" spans="1:33" ht="15" customHeight="1" x14ac:dyDescent="0.35">
      <c r="A15" s="17"/>
      <c r="B15" s="17"/>
      <c r="C15" s="19"/>
      <c r="D15" s="91"/>
      <c r="E15" s="93"/>
      <c r="F15" s="95"/>
      <c r="G15" s="97"/>
      <c r="H15" s="95"/>
      <c r="I15" s="97"/>
      <c r="J15" s="31">
        <f>IF(COUNT($F$14:$I$15)=4,(($H$14-$F$14)-($I$14-$G$14))/$F$14,0)</f>
        <v>4.3977055449330692E-2</v>
      </c>
      <c r="K15" s="20"/>
      <c r="L15" s="75"/>
      <c r="M15" s="89" t="s">
        <v>18</v>
      </c>
      <c r="N15" s="89"/>
      <c r="O15" s="72">
        <v>0.47222222222222227</v>
      </c>
      <c r="P15" s="20"/>
      <c r="Q15" s="20"/>
      <c r="R15" s="20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</row>
    <row r="16" spans="1:33" ht="14.9" customHeight="1" x14ac:dyDescent="0.35">
      <c r="A16" s="17"/>
      <c r="B16" s="17"/>
      <c r="C16" s="19"/>
      <c r="D16" s="76" t="s">
        <v>19</v>
      </c>
      <c r="E16" s="77" t="s">
        <v>20</v>
      </c>
      <c r="F16" s="8">
        <v>7.28</v>
      </c>
      <c r="G16" s="4">
        <v>7.28</v>
      </c>
      <c r="H16" s="8">
        <v>7.32</v>
      </c>
      <c r="I16" s="4">
        <v>7.3</v>
      </c>
      <c r="J16" s="32">
        <f>IF(COUNT(F16:I16)=4,(H16-F16)-(I16-G16),0)</f>
        <v>2.0000000000000462E-2</v>
      </c>
      <c r="K16" s="20"/>
      <c r="L16" s="75"/>
      <c r="M16" s="20"/>
      <c r="N16" s="20"/>
      <c r="O16" s="20"/>
      <c r="P16" s="20"/>
      <c r="Q16" s="20"/>
      <c r="R16" s="20"/>
      <c r="S16" s="17"/>
      <c r="T16" s="21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</row>
    <row r="17" spans="1:33" ht="15" customHeight="1" x14ac:dyDescent="0.35">
      <c r="A17" s="17"/>
      <c r="B17" s="17"/>
      <c r="C17" s="19"/>
      <c r="D17" s="90" t="s">
        <v>21</v>
      </c>
      <c r="E17" s="92" t="s">
        <v>22</v>
      </c>
      <c r="F17" s="94">
        <v>51.76</v>
      </c>
      <c r="G17" s="96">
        <v>48.88</v>
      </c>
      <c r="H17" s="94">
        <v>49.8</v>
      </c>
      <c r="I17" s="96">
        <v>48.69</v>
      </c>
      <c r="J17" s="30">
        <f>IF(COUNT(F17:I17)=4,(H17-F17)-(I17-G17),0)</f>
        <v>-1.769999999999996</v>
      </c>
      <c r="K17" s="20"/>
      <c r="L17" s="75"/>
      <c r="M17" s="88" t="s">
        <v>23</v>
      </c>
      <c r="N17" s="88"/>
      <c r="O17" s="7">
        <v>45121</v>
      </c>
      <c r="P17" s="20"/>
      <c r="Q17" s="20"/>
      <c r="R17" s="20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</row>
    <row r="18" spans="1:33" ht="15" customHeight="1" x14ac:dyDescent="0.35">
      <c r="A18" s="17"/>
      <c r="B18" s="17"/>
      <c r="C18" s="19"/>
      <c r="D18" s="100"/>
      <c r="E18" s="101"/>
      <c r="F18" s="102"/>
      <c r="G18" s="103"/>
      <c r="H18" s="102"/>
      <c r="I18" s="103"/>
      <c r="J18" s="33">
        <f>IF(COUNT($F$17:$I$18)=4,(($H$17-$F$17)-($I$17-$G$17))/$F$17,0)</f>
        <v>-3.4196290571870097E-2</v>
      </c>
      <c r="K18" s="20"/>
      <c r="L18" s="75"/>
      <c r="M18" s="89" t="s">
        <v>24</v>
      </c>
      <c r="N18" s="89"/>
      <c r="O18" s="72">
        <v>0.47916666666666669</v>
      </c>
      <c r="P18" s="20"/>
      <c r="Q18" s="20"/>
      <c r="R18" s="20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</row>
    <row r="19" spans="1:33" ht="15" customHeight="1" x14ac:dyDescent="0.35">
      <c r="A19" s="34"/>
      <c r="B19" s="17"/>
      <c r="C19" s="19"/>
      <c r="D19" s="35"/>
      <c r="E19" s="36"/>
      <c r="F19" s="37"/>
      <c r="G19" s="37"/>
      <c r="H19" s="37"/>
      <c r="I19" s="37"/>
      <c r="K19" s="20"/>
      <c r="M19" s="89" t="s">
        <v>25</v>
      </c>
      <c r="N19" s="89"/>
      <c r="O19" s="71" t="s">
        <v>78</v>
      </c>
      <c r="P19" s="104"/>
      <c r="Q19" s="20"/>
      <c r="R19" s="20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</row>
    <row r="20" spans="1:33" ht="15" customHeight="1" x14ac:dyDescent="0.35">
      <c r="A20" s="17"/>
      <c r="B20" s="17"/>
      <c r="C20" s="19"/>
      <c r="D20" s="38"/>
      <c r="E20" s="39"/>
      <c r="F20" s="83" t="s">
        <v>26</v>
      </c>
      <c r="G20" s="84"/>
      <c r="H20" s="121" t="s">
        <v>27</v>
      </c>
      <c r="I20" s="123" t="s">
        <v>28</v>
      </c>
      <c r="J20" s="98" t="s">
        <v>29</v>
      </c>
      <c r="K20" s="20"/>
      <c r="L20" s="75"/>
      <c r="M20" s="75"/>
      <c r="N20" s="75"/>
      <c r="O20" s="20"/>
      <c r="P20" s="104"/>
      <c r="Q20" s="20"/>
      <c r="R20" s="20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</row>
    <row r="21" spans="1:33" ht="15" customHeight="1" x14ac:dyDescent="0.35">
      <c r="A21" s="17"/>
      <c r="B21" s="17"/>
      <c r="C21" s="19"/>
      <c r="D21" s="38"/>
      <c r="E21" s="39"/>
      <c r="F21" s="22" t="s">
        <v>61</v>
      </c>
      <c r="G21" s="40" t="s">
        <v>6</v>
      </c>
      <c r="H21" s="122"/>
      <c r="I21" s="124"/>
      <c r="J21" s="99"/>
      <c r="K21" s="20"/>
      <c r="L21" s="41" t="s">
        <v>30</v>
      </c>
      <c r="M21" s="42" t="s">
        <v>31</v>
      </c>
      <c r="N21" s="42" t="s">
        <v>32</v>
      </c>
      <c r="O21" s="42" t="s">
        <v>33</v>
      </c>
      <c r="P21" s="65" t="s">
        <v>34</v>
      </c>
      <c r="Q21" s="20"/>
      <c r="R21" s="20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</row>
    <row r="22" spans="1:33" ht="20.149999999999999" customHeight="1" x14ac:dyDescent="0.35">
      <c r="A22" s="17"/>
      <c r="B22" s="17"/>
      <c r="C22" s="19"/>
      <c r="D22" s="43" t="s">
        <v>9</v>
      </c>
      <c r="E22" s="25" t="s">
        <v>10</v>
      </c>
      <c r="F22" s="10">
        <v>22.2</v>
      </c>
      <c r="G22" s="12">
        <v>22.1</v>
      </c>
      <c r="H22" s="44">
        <f>IF(OR(F22="",G22=""),0,F22-G22)</f>
        <v>9.9999999999997868E-2</v>
      </c>
      <c r="I22" s="45">
        <f>IFERROR(ROUND(ABS(J12)+ABS(H22),2),0)</f>
        <v>0.17</v>
      </c>
      <c r="J22" s="46" t="str">
        <f>IF(COUNT(F12:I12,F22:G22)&lt;6,"",IF(ABS(I22)&lt;=Information!D4,"Excellent",IF(ABS(I22)&lt;=Information!E4,"Good",IF(ABS(I22)&lt;=Information!F4,"Fair",IF(I22&lt;=Information!G4,"Poor","Max. Limit")))))</f>
        <v>Excellent</v>
      </c>
      <c r="K22" s="20"/>
      <c r="L22" s="47" t="s">
        <v>35</v>
      </c>
      <c r="M22" s="47" t="s">
        <v>36</v>
      </c>
      <c r="N22" s="47" t="s">
        <v>37</v>
      </c>
      <c r="O22" s="47" t="s">
        <v>38</v>
      </c>
      <c r="P22" s="47" t="s">
        <v>39</v>
      </c>
      <c r="Q22" s="20" t="s">
        <v>10</v>
      </c>
      <c r="R22" s="20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</row>
    <row r="23" spans="1:33" ht="20.149999999999999" customHeight="1" x14ac:dyDescent="0.35">
      <c r="A23" s="17"/>
      <c r="B23" s="17"/>
      <c r="C23" s="19"/>
      <c r="D23" s="48" t="s">
        <v>12</v>
      </c>
      <c r="E23" s="28" t="s">
        <v>13</v>
      </c>
      <c r="F23" s="61">
        <v>12890</v>
      </c>
      <c r="G23" s="13">
        <v>12772</v>
      </c>
      <c r="H23" s="49">
        <f>IF(OR(F23="",G23=""),0,(F23-G23)/G23)</f>
        <v>9.2389602254932673E-3</v>
      </c>
      <c r="I23" s="50">
        <f>IFERROR(ROUND(ABS(J13)+ABS(H23),4),0)</f>
        <v>1.5699999999999999E-2</v>
      </c>
      <c r="J23" s="51" t="str">
        <f>IF(COUNT(F13:I13,F23:G23)&lt;6,"",IF(ABS(I23)&lt;=Information!D5,"Excellent",IF(ABS(I23)&lt;Information!E5,"Good",IF(ABS(I23)&lt;Information!F5,"Fair",IF(I23&lt;=Information!G5,"Poor","Max. Limit")))))</f>
        <v>Excellent</v>
      </c>
      <c r="K23" s="20"/>
      <c r="L23" s="47" t="s">
        <v>40</v>
      </c>
      <c r="M23" s="47" t="s">
        <v>41</v>
      </c>
      <c r="N23" s="47" t="s">
        <v>42</v>
      </c>
      <c r="O23" s="47" t="s">
        <v>43</v>
      </c>
      <c r="P23" s="47" t="s">
        <v>44</v>
      </c>
      <c r="Q23" s="20" t="s">
        <v>13</v>
      </c>
      <c r="R23" s="20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</row>
    <row r="24" spans="1:33" ht="20.149999999999999" customHeight="1" x14ac:dyDescent="0.35">
      <c r="A24" s="17"/>
      <c r="B24" s="17"/>
      <c r="C24" s="19"/>
      <c r="D24" s="105" t="s">
        <v>15</v>
      </c>
      <c r="E24" s="92" t="s">
        <v>16</v>
      </c>
      <c r="F24" s="113">
        <v>8.74</v>
      </c>
      <c r="G24" s="115">
        <v>8.73</v>
      </c>
      <c r="H24" s="52">
        <f>IF(OR(F24="",G24=""),0,F24-G24)</f>
        <v>9.9999999999997868E-3</v>
      </c>
      <c r="I24" s="53">
        <f>IFERROR(ROUND(ABS(J14)+ABS(H24),2),0)</f>
        <v>0.24</v>
      </c>
      <c r="J24" s="117" t="str">
        <f>IF(COUNT(F14:I15,F24:G25)&lt;6,"",IF(OR(I24&lt;=Information!D6,I25&lt;=Information!D7),"Excellent",IF(OR(I24&lt;=Information!E6,I25&lt;=Information!E7),"Good",IF(OR(I24&lt;=Information!F6,I25&lt;Information!F7),"Fair",IF(OR(I24&lt;=Information!G5,I25&lt;=Information!G7),"Poor","Max. Limit")))))</f>
        <v>Excellent</v>
      </c>
      <c r="K24" s="20"/>
      <c r="L24" s="78" t="s">
        <v>45</v>
      </c>
      <c r="M24" s="78" t="s">
        <v>46</v>
      </c>
      <c r="N24" s="78" t="s">
        <v>37</v>
      </c>
      <c r="O24" s="78" t="s">
        <v>38</v>
      </c>
      <c r="P24" s="78" t="s">
        <v>39</v>
      </c>
      <c r="Q24" s="110" t="s">
        <v>16</v>
      </c>
      <c r="R24" s="20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</row>
    <row r="25" spans="1:33" ht="20.149999999999999" customHeight="1" x14ac:dyDescent="0.35">
      <c r="A25" s="17"/>
      <c r="B25" s="17"/>
      <c r="C25" s="19"/>
      <c r="D25" s="112"/>
      <c r="E25" s="93"/>
      <c r="F25" s="114"/>
      <c r="G25" s="116"/>
      <c r="H25" s="54">
        <f>IF(OR(F24="",G24=""),0,(F24-G24)/G24)</f>
        <v>1.1454753722794715E-3</v>
      </c>
      <c r="I25" s="55">
        <f>IFERROR(ROUND(ABS(J15)+ABS(H25),4),0)</f>
        <v>4.5100000000000001E-2</v>
      </c>
      <c r="J25" s="118"/>
      <c r="K25" s="20"/>
      <c r="L25" s="79" t="s">
        <v>47</v>
      </c>
      <c r="M25" s="79" t="s">
        <v>48</v>
      </c>
      <c r="N25" s="79" t="s">
        <v>49</v>
      </c>
      <c r="O25" s="79" t="s">
        <v>50</v>
      </c>
      <c r="P25" s="79" t="s">
        <v>51</v>
      </c>
      <c r="Q25" s="110"/>
      <c r="R25" s="20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</row>
    <row r="26" spans="1:33" ht="20.149999999999999" customHeight="1" x14ac:dyDescent="0.35">
      <c r="A26" s="17"/>
      <c r="B26" s="17"/>
      <c r="C26" s="19"/>
      <c r="D26" s="105" t="s">
        <v>19</v>
      </c>
      <c r="E26" s="92" t="s">
        <v>20</v>
      </c>
      <c r="F26" s="61">
        <v>7.02</v>
      </c>
      <c r="G26" s="13">
        <v>7.1</v>
      </c>
      <c r="H26" s="56">
        <f>IF(OR(F26="",G26=""),0,F26-G26)</f>
        <v>-8.0000000000000071E-2</v>
      </c>
      <c r="I26" s="127">
        <f>IFERROR(ROUND(ABS(J16)+(ABS(H26)+ABS(H27))/2,2),0)</f>
        <v>0.06</v>
      </c>
      <c r="J26" s="108" t="str">
        <f>IF(COUNT(F16:I16,F26:G27)&lt;8,"",IF(ABS(I26)&lt;=Information!D8,"Excellent",IF(ABS(I26)&lt;=Information!E8,"Good",IF(ABS(I26)&lt;=Information!F8,"Fair",IF(I26&lt;=Information!G8,"Poor","Max. Limit")))))</f>
        <v>Excellent</v>
      </c>
      <c r="K26" s="20"/>
      <c r="L26" s="119" t="s">
        <v>35</v>
      </c>
      <c r="M26" s="111" t="s">
        <v>36</v>
      </c>
      <c r="N26" s="111" t="s">
        <v>37</v>
      </c>
      <c r="O26" s="111" t="s">
        <v>38</v>
      </c>
      <c r="P26" s="119" t="s">
        <v>39</v>
      </c>
      <c r="Q26" s="110" t="s">
        <v>52</v>
      </c>
      <c r="R26" s="38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</row>
    <row r="27" spans="1:33" ht="20.149999999999999" customHeight="1" x14ac:dyDescent="0.35">
      <c r="A27" s="17"/>
      <c r="B27" s="17"/>
      <c r="C27" s="19"/>
      <c r="D27" s="112"/>
      <c r="E27" s="93"/>
      <c r="F27" s="61">
        <v>10.039999999999999</v>
      </c>
      <c r="G27" s="13">
        <v>10.039999999999999</v>
      </c>
      <c r="H27" s="56">
        <f>IF(OR(F27="",G27=""),0,F27-G27)</f>
        <v>0</v>
      </c>
      <c r="I27" s="128"/>
      <c r="J27" s="109"/>
      <c r="K27" s="20"/>
      <c r="L27" s="120"/>
      <c r="M27" s="111"/>
      <c r="N27" s="111"/>
      <c r="O27" s="111"/>
      <c r="P27" s="120"/>
      <c r="Q27" s="110"/>
      <c r="R27" s="38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</row>
    <row r="28" spans="1:33" ht="20.149999999999999" customHeight="1" x14ac:dyDescent="0.35">
      <c r="A28" s="17"/>
      <c r="B28" s="17"/>
      <c r="C28" s="19"/>
      <c r="D28" s="105" t="s">
        <v>21</v>
      </c>
      <c r="E28" s="92" t="s">
        <v>22</v>
      </c>
      <c r="F28" s="61">
        <v>0</v>
      </c>
      <c r="G28" s="13">
        <v>0.5</v>
      </c>
      <c r="H28" s="56">
        <f>IF(OR(F28="",G28=""),0,F28-G28)</f>
        <v>-0.5</v>
      </c>
      <c r="I28" s="57">
        <f>IFERROR(ROUND(ABS(J17)+AVERAGE(ABS(H28),ABS(H29)),2),0)</f>
        <v>2.02</v>
      </c>
      <c r="J28" s="108" t="str">
        <f>IF(COUNT(F17:I18,F28:G29)&lt;8,"",IF(OR(I28&lt;=Information!D9,I29&lt;=Information!D10),"Excellent",IF(OR(I28&lt;=Information!E9,I29&lt;=Information!E10),"Good",IF(OR(I28&lt;=Information!F9,I29&lt;Information!F10),"Fair",IF(OR(I28&lt;=Information!G9,I29&lt;Information!G10),"Poor","Max. Limit")))))</f>
        <v>Excellent</v>
      </c>
      <c r="K28" s="20"/>
      <c r="L28" s="78" t="s">
        <v>53</v>
      </c>
      <c r="M28" s="78" t="s">
        <v>54</v>
      </c>
      <c r="N28" s="78" t="s">
        <v>55</v>
      </c>
      <c r="O28" s="78" t="s">
        <v>56</v>
      </c>
      <c r="P28" s="66" t="s">
        <v>57</v>
      </c>
      <c r="Q28" s="110" t="s">
        <v>22</v>
      </c>
      <c r="R28" s="38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</row>
    <row r="29" spans="1:33" ht="20.149999999999999" customHeight="1" x14ac:dyDescent="0.35">
      <c r="A29" s="17"/>
      <c r="B29" s="17"/>
      <c r="C29" s="19"/>
      <c r="D29" s="106"/>
      <c r="E29" s="107"/>
      <c r="F29" s="11">
        <v>124</v>
      </c>
      <c r="G29" s="14">
        <v>124</v>
      </c>
      <c r="H29" s="58">
        <f>IF(OR(F29="",G29=""),0,F29-G29)</f>
        <v>0</v>
      </c>
      <c r="I29" s="59">
        <f>IFERROR(ROUND(ABS(J18)+ABS((H29)/G29),4),0)</f>
        <v>3.4200000000000001E-2</v>
      </c>
      <c r="J29" s="109"/>
      <c r="K29" s="20"/>
      <c r="L29" s="79" t="s">
        <v>47</v>
      </c>
      <c r="M29" s="79" t="s">
        <v>48</v>
      </c>
      <c r="N29" s="79" t="s">
        <v>49</v>
      </c>
      <c r="O29" s="79" t="s">
        <v>58</v>
      </c>
      <c r="P29" s="67" t="s">
        <v>59</v>
      </c>
      <c r="Q29" s="110"/>
      <c r="R29" s="38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</row>
    <row r="30" spans="1:33" ht="20.149999999999999" customHeight="1" x14ac:dyDescent="0.35">
      <c r="A30" s="17"/>
      <c r="B30" s="17"/>
      <c r="C30" s="19"/>
      <c r="D30" s="37"/>
      <c r="E30" s="37"/>
      <c r="F30" s="37"/>
      <c r="G30" s="37"/>
      <c r="H30" s="37"/>
      <c r="I30" s="37"/>
      <c r="J30" s="37"/>
      <c r="K30" s="20"/>
      <c r="L30" s="20"/>
      <c r="M30" s="20"/>
      <c r="N30" s="20"/>
      <c r="O30" s="20"/>
      <c r="P30" s="20"/>
      <c r="Q30" s="38"/>
      <c r="R30" s="38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</row>
    <row r="31" spans="1:33" ht="25" customHeight="1" x14ac:dyDescent="0.35">
      <c r="A31" s="17"/>
      <c r="B31" s="17"/>
      <c r="C31" s="19"/>
      <c r="D31" s="125" t="s">
        <v>60</v>
      </c>
      <c r="E31" s="129"/>
      <c r="F31" s="130"/>
      <c r="G31" s="130"/>
      <c r="H31" s="130"/>
      <c r="I31" s="130"/>
      <c r="J31" s="130"/>
      <c r="K31" s="130"/>
      <c r="L31" s="130"/>
      <c r="M31" s="130"/>
      <c r="N31" s="130"/>
      <c r="O31" s="130"/>
      <c r="P31" s="131"/>
      <c r="Q31" s="20"/>
      <c r="R31" s="20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</row>
    <row r="32" spans="1:33" ht="25" customHeight="1" x14ac:dyDescent="0.35">
      <c r="A32" s="17"/>
      <c r="B32" s="17"/>
      <c r="C32" s="19"/>
      <c r="D32" s="126"/>
      <c r="E32" s="132"/>
      <c r="F32" s="133"/>
      <c r="G32" s="133"/>
      <c r="H32" s="133"/>
      <c r="I32" s="133"/>
      <c r="J32" s="133"/>
      <c r="K32" s="133"/>
      <c r="L32" s="133"/>
      <c r="M32" s="133"/>
      <c r="N32" s="133"/>
      <c r="O32" s="133"/>
      <c r="P32" s="134"/>
      <c r="Q32" s="20"/>
      <c r="R32" s="20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</row>
    <row r="33" spans="1:33" ht="20.149999999999999" customHeight="1" x14ac:dyDescent="0.35">
      <c r="A33" s="17"/>
      <c r="B33" s="17"/>
      <c r="C33" s="19"/>
      <c r="D33" s="20"/>
      <c r="E33" s="60"/>
      <c r="F33" s="60"/>
      <c r="G33" s="60"/>
      <c r="H33" s="60"/>
      <c r="I33" s="60"/>
      <c r="J33" s="60"/>
      <c r="K33" s="60"/>
      <c r="L33" s="60"/>
      <c r="M33" s="60"/>
      <c r="N33" s="60"/>
      <c r="P33" s="73"/>
      <c r="R33" s="73" t="str">
        <f ca="1">_xlfn.CONCAT("Updated  ",TEXT(Information!$F$13,"mm/dd/yyyy"))</f>
        <v>Updated  11/05/2019</v>
      </c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</row>
    <row r="34" spans="1:33" x14ac:dyDescent="0.35">
      <c r="A34" s="17"/>
      <c r="B34" s="17"/>
      <c r="C34" s="18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</row>
    <row r="35" spans="1:33" x14ac:dyDescent="0.35">
      <c r="A35" s="17"/>
      <c r="B35" s="17"/>
      <c r="C35" s="18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8"/>
      <c r="R35" s="18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</row>
    <row r="36" spans="1:33" x14ac:dyDescent="0.35">
      <c r="A36" s="17"/>
      <c r="B36" s="17"/>
      <c r="C36" s="18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8"/>
      <c r="R36" s="18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</row>
    <row r="37" spans="1:33" x14ac:dyDescent="0.35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</row>
    <row r="38" spans="1:33" hidden="1" x14ac:dyDescent="0.35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</row>
    <row r="39" spans="1:33" hidden="1" x14ac:dyDescent="0.35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</row>
    <row r="40" spans="1:33" hidden="1" x14ac:dyDescent="0.35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</row>
    <row r="41" spans="1:33" hidden="1" x14ac:dyDescent="0.35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</row>
    <row r="42" spans="1:33" hidden="1" x14ac:dyDescent="0.35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</row>
    <row r="43" spans="1:33" hidden="1" x14ac:dyDescent="0.35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</row>
    <row r="44" spans="1:33" hidden="1" x14ac:dyDescent="0.3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</row>
    <row r="45" spans="1:33" hidden="1" x14ac:dyDescent="0.3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</row>
    <row r="46" spans="1:33" hidden="1" x14ac:dyDescent="0.3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</row>
    <row r="47" spans="1:33" hidden="1" x14ac:dyDescent="0.35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</row>
    <row r="48" spans="1:33" hidden="1" x14ac:dyDescent="0.35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</row>
    <row r="49" spans="1:33" hidden="1" x14ac:dyDescent="0.35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</row>
    <row r="50" spans="1:33" hidden="1" x14ac:dyDescent="0.35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</row>
    <row r="51" spans="1:33" hidden="1" x14ac:dyDescent="0.35"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</row>
    <row r="52" spans="1:33" hidden="1" x14ac:dyDescent="0.35"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</row>
    <row r="53" spans="1:33" hidden="1" x14ac:dyDescent="0.35"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</row>
    <row r="54" spans="1:33" hidden="1" x14ac:dyDescent="0.35"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</row>
    <row r="59" spans="1:33" x14ac:dyDescent="0.35"/>
  </sheetData>
  <mergeCells count="55">
    <mergeCell ref="D31:D32"/>
    <mergeCell ref="Q24:Q25"/>
    <mergeCell ref="D26:D27"/>
    <mergeCell ref="E26:E27"/>
    <mergeCell ref="I26:I27"/>
    <mergeCell ref="J26:J27"/>
    <mergeCell ref="L26:L27"/>
    <mergeCell ref="M26:M27"/>
    <mergeCell ref="N26:N27"/>
    <mergeCell ref="E31:P32"/>
    <mergeCell ref="P19:P20"/>
    <mergeCell ref="D28:D29"/>
    <mergeCell ref="E28:E29"/>
    <mergeCell ref="J28:J29"/>
    <mergeCell ref="Q28:Q29"/>
    <mergeCell ref="O26:O27"/>
    <mergeCell ref="Q26:Q27"/>
    <mergeCell ref="D24:D25"/>
    <mergeCell ref="E24:E25"/>
    <mergeCell ref="F24:F25"/>
    <mergeCell ref="G24:G25"/>
    <mergeCell ref="J24:J25"/>
    <mergeCell ref="P26:P27"/>
    <mergeCell ref="F20:G20"/>
    <mergeCell ref="H20:H21"/>
    <mergeCell ref="I20:I21"/>
    <mergeCell ref="J20:J21"/>
    <mergeCell ref="M19:N19"/>
    <mergeCell ref="M17:N17"/>
    <mergeCell ref="D17:D18"/>
    <mergeCell ref="E17:E18"/>
    <mergeCell ref="F17:F18"/>
    <mergeCell ref="G17:G18"/>
    <mergeCell ref="H17:H18"/>
    <mergeCell ref="I17:I18"/>
    <mergeCell ref="M18:N18"/>
    <mergeCell ref="M12:N12"/>
    <mergeCell ref="M13:N13"/>
    <mergeCell ref="D14:D15"/>
    <mergeCell ref="E14:E15"/>
    <mergeCell ref="F14:F15"/>
    <mergeCell ref="G14:G15"/>
    <mergeCell ref="H14:H15"/>
    <mergeCell ref="I14:I15"/>
    <mergeCell ref="M14:N14"/>
    <mergeCell ref="M15:N15"/>
    <mergeCell ref="D4:Q5"/>
    <mergeCell ref="D6:Q6"/>
    <mergeCell ref="D7:Q7"/>
    <mergeCell ref="N9:O9"/>
    <mergeCell ref="F10:G10"/>
    <mergeCell ref="H10:I10"/>
    <mergeCell ref="J10:J11"/>
    <mergeCell ref="M10:N10"/>
    <mergeCell ref="M11:N11"/>
  </mergeCells>
  <conditionalFormatting sqref="F22:G29">
    <cfRule type="containsBlanks" dxfId="9" priority="19">
      <formula>LEN(TRIM(F22))=0</formula>
    </cfRule>
  </conditionalFormatting>
  <conditionalFormatting sqref="F12:I18">
    <cfRule type="containsBlanks" dxfId="8" priority="2">
      <formula>LEN(TRIM(F12))=0</formula>
    </cfRule>
  </conditionalFormatting>
  <conditionalFormatting sqref="L22:P22">
    <cfRule type="expression" dxfId="7" priority="30">
      <formula>$J22=L$21</formula>
    </cfRule>
  </conditionalFormatting>
  <conditionalFormatting sqref="L23:P23">
    <cfRule type="expression" dxfId="6" priority="40">
      <formula>$J$23=L$21</formula>
    </cfRule>
  </conditionalFormatting>
  <conditionalFormatting sqref="L26:P27">
    <cfRule type="expression" dxfId="3" priority="44">
      <formula>L$21=$J$26</formula>
    </cfRule>
  </conditionalFormatting>
  <conditionalFormatting sqref="O10:O15 O17:O19">
    <cfRule type="containsBlanks" dxfId="0" priority="1">
      <formula>LEN(TRIM(O10))=0</formula>
    </cfRule>
  </conditionalFormatting>
  <printOptions horizontalCentered="1"/>
  <pageMargins left="0.25" right="0.25" top="0.75" bottom="0.75" header="0.3" footer="0.3"/>
  <pageSetup scale="93" orientation="landscape" r:id="rId1"/>
  <ignoredErrors>
    <ignoredError sqref="H23:I25" formula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1" id="{7CBE4881-2F2F-492B-AA59-F562A4A12C4F}">
            <xm:f>AND($J$24=L$21,$I$24&lt;=Information!D$6)</xm:f>
            <x14:dxf>
              <font>
                <b/>
                <i val="0"/>
              </font>
              <fill>
                <patternFill>
                  <bgColor theme="1" tint="0.499984740745262"/>
                </patternFill>
              </fill>
            </x14:dxf>
          </x14:cfRule>
          <xm:sqref>L24:P24</xm:sqref>
        </x14:conditionalFormatting>
        <x14:conditionalFormatting xmlns:xm="http://schemas.microsoft.com/office/excel/2006/main">
          <x14:cfRule type="expression" priority="43" id="{C70612F2-1667-4025-9721-4614CF607994}">
            <xm:f>AND($J24=L$21,$I25&lt;=Information!D$7)</xm:f>
            <x14:dxf>
              <font>
                <b/>
                <i val="0"/>
              </font>
              <fill>
                <patternFill>
                  <bgColor theme="1" tint="0.499984740745262"/>
                </patternFill>
              </fill>
            </x14:dxf>
          </x14:cfRule>
          <xm:sqref>L25:P25</xm:sqref>
        </x14:conditionalFormatting>
        <x14:conditionalFormatting xmlns:xm="http://schemas.microsoft.com/office/excel/2006/main">
          <x14:cfRule type="expression" priority="45" id="{5018C775-7FAC-4589-9928-8C530C0B3CAE}">
            <xm:f>AND($J28=L$21,$I28&lt;=Information!D$9)</xm:f>
            <x14:dxf>
              <font>
                <b/>
                <i val="0"/>
              </font>
              <fill>
                <patternFill>
                  <bgColor theme="1" tint="0.499984740745262"/>
                </patternFill>
              </fill>
            </x14:dxf>
          </x14:cfRule>
          <xm:sqref>L28:P28</xm:sqref>
        </x14:conditionalFormatting>
        <x14:conditionalFormatting xmlns:xm="http://schemas.microsoft.com/office/excel/2006/main">
          <x14:cfRule type="expression" priority="46" id="{A9A00757-7FCB-4B06-8C11-CF36075409AF}">
            <xm:f>AND($J28=L$21,$I29&lt;=Information!D$10)</xm:f>
            <x14:dxf>
              <font>
                <b/>
                <i val="0"/>
              </font>
              <fill>
                <patternFill>
                  <bgColor theme="1" tint="0.499984740745262"/>
                </patternFill>
              </fill>
            </x14:dxf>
          </x14:cfRule>
          <xm:sqref>L29:P29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H18"/>
  <sheetViews>
    <sheetView workbookViewId="0">
      <selection activeCell="R23" sqref="R23"/>
    </sheetView>
  </sheetViews>
  <sheetFormatPr defaultRowHeight="14.5" x14ac:dyDescent="0.35"/>
  <cols>
    <col min="1" max="1" width="11.1796875" customWidth="1"/>
    <col min="3" max="3" width="11.81640625" bestFit="1" customWidth="1"/>
    <col min="6" max="6" width="10.7265625" bestFit="1" customWidth="1"/>
  </cols>
  <sheetData>
    <row r="3" spans="1:8" x14ac:dyDescent="0.35">
      <c r="D3" t="s">
        <v>30</v>
      </c>
      <c r="E3" t="s">
        <v>31</v>
      </c>
      <c r="F3" t="s">
        <v>32</v>
      </c>
      <c r="G3" t="s">
        <v>33</v>
      </c>
    </row>
    <row r="4" spans="1:8" x14ac:dyDescent="0.35">
      <c r="C4" s="9" t="s">
        <v>9</v>
      </c>
      <c r="D4">
        <v>0.2</v>
      </c>
      <c r="E4" s="63">
        <v>0.5</v>
      </c>
      <c r="F4">
        <v>0.8</v>
      </c>
      <c r="G4" s="64">
        <v>2</v>
      </c>
      <c r="H4" t="s">
        <v>62</v>
      </c>
    </row>
    <row r="5" spans="1:8" x14ac:dyDescent="0.35">
      <c r="C5" s="9" t="s">
        <v>12</v>
      </c>
      <c r="D5">
        <v>0.03</v>
      </c>
      <c r="E5" s="63">
        <v>0.1</v>
      </c>
      <c r="F5">
        <v>0.15</v>
      </c>
      <c r="G5" s="64">
        <v>0.3</v>
      </c>
      <c r="H5" t="s">
        <v>63</v>
      </c>
    </row>
    <row r="6" spans="1:8" x14ac:dyDescent="0.35">
      <c r="C6" s="135" t="s">
        <v>15</v>
      </c>
      <c r="D6">
        <v>0.3</v>
      </c>
      <c r="E6" s="63">
        <v>0.5</v>
      </c>
      <c r="F6">
        <v>0.8</v>
      </c>
      <c r="G6" s="64">
        <v>2</v>
      </c>
      <c r="H6" t="s">
        <v>62</v>
      </c>
    </row>
    <row r="7" spans="1:8" x14ac:dyDescent="0.35">
      <c r="C7" s="135"/>
      <c r="D7">
        <v>0.05</v>
      </c>
      <c r="E7" s="63">
        <v>0.1</v>
      </c>
      <c r="F7">
        <v>0.15</v>
      </c>
      <c r="G7" s="64">
        <v>0.2</v>
      </c>
      <c r="H7" t="s">
        <v>64</v>
      </c>
    </row>
    <row r="8" spans="1:8" x14ac:dyDescent="0.35">
      <c r="C8" s="9" t="s">
        <v>19</v>
      </c>
      <c r="D8">
        <v>0.2</v>
      </c>
      <c r="E8" s="63">
        <v>0.5</v>
      </c>
      <c r="F8">
        <v>0.8</v>
      </c>
      <c r="G8" s="64">
        <v>2</v>
      </c>
      <c r="H8" t="s">
        <v>62</v>
      </c>
    </row>
    <row r="9" spans="1:8" x14ac:dyDescent="0.35">
      <c r="C9" s="135" t="s">
        <v>21</v>
      </c>
      <c r="D9">
        <v>0.5</v>
      </c>
      <c r="E9" s="63">
        <v>1</v>
      </c>
      <c r="F9">
        <v>1.5</v>
      </c>
      <c r="G9" s="64">
        <v>3</v>
      </c>
      <c r="H9" t="s">
        <v>65</v>
      </c>
    </row>
    <row r="10" spans="1:8" x14ac:dyDescent="0.35">
      <c r="C10" s="135"/>
      <c r="D10">
        <v>0.05</v>
      </c>
      <c r="E10" s="63">
        <v>0.1</v>
      </c>
      <c r="F10">
        <v>0.15</v>
      </c>
      <c r="G10" s="64">
        <v>0.3</v>
      </c>
      <c r="H10" t="s">
        <v>63</v>
      </c>
    </row>
    <row r="13" spans="1:8" x14ac:dyDescent="0.35">
      <c r="A13" s="16" t="s">
        <v>66</v>
      </c>
      <c r="B13" s="62"/>
      <c r="D13" s="136" t="s">
        <v>67</v>
      </c>
      <c r="E13" s="136"/>
      <c r="F13" s="15">
        <f ca="1">INDIRECT("a14")</f>
        <v>43774</v>
      </c>
    </row>
    <row r="14" spans="1:8" x14ac:dyDescent="0.35">
      <c r="A14" s="68">
        <v>43774</v>
      </c>
      <c r="B14" s="69">
        <v>1.04</v>
      </c>
      <c r="C14" t="s">
        <v>68</v>
      </c>
      <c r="D14" s="69"/>
      <c r="E14" s="69"/>
      <c r="F14" s="15"/>
    </row>
    <row r="15" spans="1:8" x14ac:dyDescent="0.35">
      <c r="A15" s="15">
        <v>43735</v>
      </c>
      <c r="B15" s="70">
        <v>1.03</v>
      </c>
      <c r="C15" t="s">
        <v>69</v>
      </c>
      <c r="D15" s="69"/>
      <c r="E15" s="69"/>
      <c r="F15" s="15"/>
    </row>
    <row r="16" spans="1:8" x14ac:dyDescent="0.35">
      <c r="A16" s="15">
        <v>43384</v>
      </c>
      <c r="B16" s="63">
        <v>1.02</v>
      </c>
      <c r="C16" s="9" t="s">
        <v>70</v>
      </c>
      <c r="D16" s="69"/>
      <c r="E16" s="69"/>
      <c r="F16" s="15"/>
    </row>
    <row r="17" spans="1:3" x14ac:dyDescent="0.35">
      <c r="A17" s="15">
        <v>43306</v>
      </c>
      <c r="B17" s="63">
        <v>1.01</v>
      </c>
      <c r="C17" t="s">
        <v>71</v>
      </c>
    </row>
    <row r="18" spans="1:3" x14ac:dyDescent="0.35">
      <c r="A18" s="15">
        <v>43294</v>
      </c>
      <c r="B18" s="63">
        <v>1</v>
      </c>
      <c r="C18" t="s">
        <v>72</v>
      </c>
    </row>
  </sheetData>
  <mergeCells count="3">
    <mergeCell ref="C9:C10"/>
    <mergeCell ref="C6:C7"/>
    <mergeCell ref="D13:E13"/>
  </mergeCells>
  <pageMargins left="0.7" right="0.7" top="0.75" bottom="0.75" header="0.3" footer="0.3"/>
  <pageSetup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1310810-eaac-47f3-a903-b8b5d1f645b8" xsi:nil="true"/>
    <lcf76f155ced4ddcb4097134ff3c332f xmlns="b86c8786-3949-4751-bfbd-0a78b1a1da57">
      <Terms xmlns="http://schemas.microsoft.com/office/infopath/2007/PartnerControls"/>
    </lcf76f155ced4ddcb4097134ff3c332f>
    <SharedWithUsers xmlns="b1310810-eaac-47f3-a903-b8b5d1f645b8">
      <UserInfo>
        <DisplayName>Armstrong, Brian@DWR</DisplayName>
        <AccountId>412</AccountId>
        <AccountType/>
      </UserInfo>
      <UserInfo>
        <DisplayName>Poier, Kiana@DWR</DisplayName>
        <AccountId>533</AccountId>
        <AccountType/>
      </UserInfo>
    </SharedWithUsers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444AF913B48AB489717FD7F26C87780" ma:contentTypeVersion="15" ma:contentTypeDescription="Create a new document." ma:contentTypeScope="" ma:versionID="467d17b86cfe218358f0081b1b22039f">
  <xsd:schema xmlns:xsd="http://www.w3.org/2001/XMLSchema" xmlns:xs="http://www.w3.org/2001/XMLSchema" xmlns:p="http://schemas.microsoft.com/office/2006/metadata/properties" xmlns:ns2="b86c8786-3949-4751-bfbd-0a78b1a1da57" xmlns:ns3="b1310810-eaac-47f3-a903-b8b5d1f645b8" targetNamespace="http://schemas.microsoft.com/office/2006/metadata/properties" ma:root="true" ma:fieldsID="8b2dea0156958bfb8726599075ad8c3f" ns2:_="" ns3:_="">
    <xsd:import namespace="b86c8786-3949-4751-bfbd-0a78b1a1da57"/>
    <xsd:import namespace="b1310810-eaac-47f3-a903-b8b5d1f645b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86c8786-3949-4751-bfbd-0a78b1a1da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651b62a4-9796-44f9-b2a5-9cb121c1087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310810-eaac-47f3-a903-b8b5d1f645b8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46155976-f99c-4beb-a5ef-d43c4ebb6446}" ma:internalName="TaxCatchAll" ma:showField="CatchAllData" ma:web="b1310810-eaac-47f3-a903-b8b5d1f645b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8DA56E6-9B61-4864-82BA-EDE65EB4595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490FD55-5802-4674-B3DC-264D1127F378}">
  <ds:schemaRefs>
    <ds:schemaRef ds:uri="http://schemas.microsoft.com/office/2006/metadata/properties"/>
    <ds:schemaRef ds:uri="http://schemas.microsoft.com/office/infopath/2007/PartnerControls"/>
    <ds:schemaRef ds:uri="b1310810-eaac-47f3-a903-b8b5d1f645b8"/>
    <ds:schemaRef ds:uri="b86c8786-3949-4751-bfbd-0a78b1a1da57"/>
  </ds:schemaRefs>
</ds:datastoreItem>
</file>

<file path=customXml/itemProps3.xml><?xml version="1.0" encoding="utf-8"?>
<ds:datastoreItem xmlns:ds="http://schemas.openxmlformats.org/officeDocument/2006/customXml" ds:itemID="{B085A343-F94F-4F18-B2ED-68D3912CCA9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86c8786-3949-4751-bfbd-0a78b1a1da57"/>
    <ds:schemaRef ds:uri="b1310810-eaac-47f3-a903-b8b5d1f645b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Primary</vt:lpstr>
      <vt:lpstr>Information</vt:lpstr>
      <vt:lpstr>Primary!Print_Area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Tran, Andrew@DWR</dc:creator>
  <cp:keywords/>
  <dc:description/>
  <cp:lastModifiedBy>Poier, Kiana@DWR</cp:lastModifiedBy>
  <cp:revision/>
  <cp:lastPrinted>2023-10-05T21:38:05Z</cp:lastPrinted>
  <dcterms:created xsi:type="dcterms:W3CDTF">2018-03-01T17:53:00Z</dcterms:created>
  <dcterms:modified xsi:type="dcterms:W3CDTF">2023-12-19T20:00:54Z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0x010100E444AF913B48AB489717FD7F26C87780</vt:lpwstr>
  </property>
  <property fmtid="{D5CDD505-2E9C-101B-9397-08002B2CF9AE}" pid="3" name="MediaServiceImageTags">
    <vt:lpwstr/>
  </property>
</Properties>
</file>