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TRMTRB/Drift Calculations/2023/"/>
    </mc:Choice>
  </mc:AlternateContent>
  <xr:revisionPtr revIDLastSave="48" documentId="8_{15A07BF6-58B9-4063-B977-EEB1CED93D06}" xr6:coauthVersionLast="47" xr6:coauthVersionMax="47" xr10:uidLastSave="{8342B94A-CFFB-4839-86F0-F7AC8A159A96}"/>
  <bookViews>
    <workbookView xWindow="9310" yWindow="590" windowWidth="10000" windowHeight="95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1" l="1"/>
  <c r="I28" i="11" l="1"/>
  <c r="J17" i="11"/>
  <c r="H22" i="11"/>
  <c r="H23" i="11"/>
  <c r="H24" i="11"/>
  <c r="H25" i="11"/>
  <c r="H26" i="11"/>
  <c r="H27" i="11"/>
  <c r="H28" i="11"/>
  <c r="H29" i="11"/>
  <c r="J18" i="11" l="1"/>
  <c r="J16" i="11"/>
  <c r="J15" i="11"/>
  <c r="J14" i="11"/>
  <c r="J13" i="11"/>
  <c r="J12" i="11"/>
  <c r="I22" i="11" l="1"/>
  <c r="J22" i="11" s="1"/>
  <c r="I23" i="11"/>
  <c r="J23" i="11" s="1"/>
  <c r="I24" i="11"/>
  <c r="I25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<sst xmlns="http://schemas.openxmlformats.org/spreadsheetml/2006/main" count="119" uniqueCount="79">
  <si>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</si>
  <si>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</si>
  <si>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</si>
  <si>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</si>
  <si>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</si>
  <si>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</si>
  <si>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</si>
  <si>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</si>
  <si>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</si>
  <si>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</si>
  <si>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</si>
  <si>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</si>
  <si>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</si>
  <si>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</si>
  <si>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</si>
  <si>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</si>
  <si>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</si>
  <si>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</si>
  <si>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</si>
  <si>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</si>
  <si>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</si>
  <si>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</si>
  <si>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</si>
  <si>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</si>
  <si>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</si>
  <si>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</si>
  <si>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</si>
  <si>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</si>
  <si>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</si>
  <si>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</si>
  <si>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</si>
  <si>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</si>
  <si>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</si>
  <si>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</si>
  <si>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</si>
  <si>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</si>
  <si>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</si>
  <si>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</si>
  <si>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</si>
  <si>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</si>
  <si>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</si>
  <si>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</si>
  <si>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</si>
  <si>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</si>
  <si>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</si>
  <si>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</si>
  <si>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</si>
  <si>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</si>
  <si>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</si>
  <si>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</si>
  <si>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</si>
  <si>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</si>
  <si>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</si>
  <si>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</si>
  <si>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</si>
  <si>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</si>
  <si>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</si>
  <si>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</si>
  <si>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</si>
  <si>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</si>
  <si>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</si>
  <si>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</si>
  <si>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</si>
  <si>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</si>
  <si>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</si>
  <si>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</si>
  <si>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</si>
  <si>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</si>
  <si>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</si>
  <si>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</si>
  <si>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</si>
  <si>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</si>
  <si>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</si>
  <si>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</si>
  <si>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THR-18</t>
  </si>
  <si>
    <t>TRB</t>
  </si>
  <si>
    <t>BA,KP,ER</t>
  </si>
  <si>
    <t>THR-13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</si>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</sst>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H10" zoomScale="120" zoomScaleNormal="120" zoomScaleSheetLayoutView="100" workbookViewId="0">
      <selection activeCell="P15" sqref="P15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21.2</v>
      </c>
      <c r="G12" s="2">
        <v>21.16</v>
      </c>
      <c r="H12" s="1">
        <v>21.29</v>
      </c>
      <c r="I12" s="2">
        <v>21.27</v>
      </c>
      <c r="J12" s="26">
        <f>IF(COUNT(F12:I12)=4,(H12-F12)-(I12-G12),0)</f>
        <v>-1.9999999999999574E-2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7629</v>
      </c>
      <c r="G13" s="4">
        <v>8345</v>
      </c>
      <c r="H13" s="3">
        <v>8247</v>
      </c>
      <c r="I13" s="4">
        <v>8344</v>
      </c>
      <c r="J13" s="29">
        <f>IF(COUNT(F13:I13)=4,((H13-F13)-(I13-G13))/F13,0)</f>
        <v>8.1137763796041415E-2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6.77</v>
      </c>
      <c r="G14" s="96">
        <v>6.81</v>
      </c>
      <c r="H14" s="94">
        <v>6.7</v>
      </c>
      <c r="I14" s="96">
        <v>6.72</v>
      </c>
      <c r="J14" s="30">
        <f>IF(COUNT(F14:I15)=4,(H14-F14)-(I14-G14),0)</f>
        <v>2.0000000000000462E-2</v>
      </c>
      <c r="K14" s="20"/>
      <c r="L14" s="75"/>
      <c r="M14" s="88" t="s">
        <v>17</v>
      </c>
      <c r="N14" s="88"/>
      <c r="O14" s="7">
        <v>45132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2.9542097488922396E-3</v>
      </c>
      <c r="K15" s="20"/>
      <c r="L15" s="75"/>
      <c r="M15" s="89" t="s">
        <v>18</v>
      </c>
      <c r="N15" s="89"/>
      <c r="O15" s="72">
        <v>0.40902777777777777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7.43</v>
      </c>
      <c r="G16" s="4">
        <v>7.33</v>
      </c>
      <c r="H16" s="8">
        <v>7.4</v>
      </c>
      <c r="I16" s="4">
        <v>7.33</v>
      </c>
      <c r="J16" s="32">
        <f>IF(COUNT(F16:I16)=4,(H16-F16)-(I16-G16),0)</f>
        <v>-2.9999999999999361E-2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23.09</v>
      </c>
      <c r="G17" s="96">
        <v>18.5</v>
      </c>
      <c r="H17" s="94">
        <v>22.99</v>
      </c>
      <c r="I17" s="96">
        <v>22.71</v>
      </c>
      <c r="J17" s="30">
        <f>IF(COUNT(F17:I18)=4,(H17-F17)-(I17-G17),0)</f>
        <v>-4.3100000000000023</v>
      </c>
      <c r="K17" s="20"/>
      <c r="L17" s="75"/>
      <c r="M17" s="88" t="s">
        <v>23</v>
      </c>
      <c r="N17" s="88"/>
      <c r="O17" s="7">
        <v>45133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-0.18666089216110882</v>
      </c>
      <c r="K18" s="20"/>
      <c r="L18" s="75"/>
      <c r="M18" s="89" t="s">
        <v>24</v>
      </c>
      <c r="N18" s="89"/>
      <c r="O18" s="72">
        <v>0.5625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22.42</v>
      </c>
      <c r="G22" s="12">
        <v>22.41</v>
      </c>
      <c r="H22" s="44">
        <f>IF(OR(F22="",G22=""),0,F22-G22)</f>
        <v>1.0000000000001563E-2</v>
      </c>
      <c r="I22" s="45">
        <f>IFERROR(ROUND(ABS(J12)+ABS(H22),2),0)</f>
        <v>0.03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12810</v>
      </c>
      <c r="H23" s="49">
        <f>IF(OR(F23="",G23=""),0,(F23-G23)/G23)</f>
        <v>6.2451209992193599E-3</v>
      </c>
      <c r="I23" s="50">
        <f>IFERROR(ROUND(ABS(J13)+ABS(H23),4),0)</f>
        <v>8.7400000000000005E-2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Good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8.73</v>
      </c>
      <c r="G24" s="115">
        <v>8.76</v>
      </c>
      <c r="H24" s="52">
        <f>IF(OR(F24="",G24=""),0,F24-G24)</f>
        <v>-2.9999999999999361E-2</v>
      </c>
      <c r="I24" s="53">
        <f>IFERROR(ROUND(ABS(J14)+ABS(H24),2),0)</f>
        <v>0.05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-3.4246575342465023E-3</v>
      </c>
      <c r="I25" s="55">
        <f>IFERROR(ROUND(ABS(J15)+ABS(H25),4),0)</f>
        <v>6.4000000000000003E-3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7.07</v>
      </c>
      <c r="H26" s="56">
        <f>IF(OR(F26="",G26=""),0,F26-G26)</f>
        <v>-5.0000000000000711E-2</v>
      </c>
      <c r="I26" s="127">
        <f>IFERROR(ROUND(ABS(J16)+(ABS(H26)+ABS(H27))/2,2),0)</f>
        <v>7.0000000000000007E-2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</v>
      </c>
      <c r="H27" s="56">
        <f>IF(OR(F27="",G27=""),0,F27-G27)</f>
        <v>3.9999999999999147E-2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0.4</v>
      </c>
      <c r="H28" s="56">
        <f>IF(OR(F28="",G28=""),0,F28-G28)</f>
        <v>-0.4</v>
      </c>
      <c r="I28" s="57">
        <f>IFERROR(ROUND(ABS(J17)+AVERAGE(ABS(H28),ABS(H29)),2),0)</f>
        <v>5.01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Poor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123</v>
      </c>
      <c r="H29" s="58">
        <f>IF(OR(F29="",G29=""),0,F29-G29)</f>
        <v>1</v>
      </c>
      <c r="I29" s="59">
        <f>IFERROR(ROUND(ABS(J18)+ABS((H29)/G29),4),0)</f>
        <v>0.1948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4D6FC38F-68C5-4F82-BAB0-FCC5EBF143F6}"/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2023-12-26T22:00:38Z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