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C/Drift Calculations/2023/"/>
    </mc:Choice>
  </mc:AlternateContent>
  <xr:revisionPtr revIDLastSave="60" documentId="8_{0C209F95-9A0E-4883-8EC5-47BB7ACA5F6A}" xr6:coauthVersionLast="47" xr6:coauthVersionMax="47" xr10:uidLastSave="{E2FF06AD-679F-4A18-B3F3-FB39B3B73E64}"/>
  <bookViews>
    <workbookView xWindow="1520" yWindow="93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1" l="1"/>
  <c r="H22" i="11" l="1"/>
  <c r="H23" i="11"/>
  <c r="H24" i="11"/>
  <c r="H25" i="11"/>
  <c r="H26" i="11"/>
  <c r="H27" i="11"/>
  <c r="H28" i="11"/>
  <c r="H29" i="11"/>
  <c r="I29" i="11" s="1"/>
  <c r="J17" i="11" l="1"/>
  <c r="J16" i="11"/>
  <c r="J15" i="11"/>
  <c r="J14" i="11"/>
  <c r="J13" i="11"/>
  <c r="J12" i="11"/>
  <c r="I22" i="11" l="1"/>
  <c r="J22" i="11" s="1"/>
  <c r="I23" i="11"/>
  <c r="J23" i="11" s="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<sst xmlns="http://schemas.openxmlformats.org/spreadsheetml/2006/main" count="120" uniqueCount="80">
  <si>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</si>
  <si>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</si>
  <si>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</si>
  <si>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</si>
  <si>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</si>
  <si>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</si>
  <si>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</si>
  <si>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</si>
  <si>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</si>
  <si>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</si>
  <si>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</si>
  <si>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</si>
  <si>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</si>
  <si>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</si>
  <si>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</si>
  <si>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</si>
  <si>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</si>
  <si>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</si>
  <si>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</si>
  <si>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</si>
  <si>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</si>
  <si>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</si>
  <si>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</si>
  <si>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</si>
  <si>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</si>
  <si>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</si>
  <si>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</si>
  <si>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</si>
  <si>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</si>
  <si>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</si>
  <si>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</si>
  <si>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</si>
  <si>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</si>
  <si>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</si>
  <si>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</si>
  <si>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</si>
  <si>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</si>
  <si>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</si>
  <si>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</si>
  <si>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</si>
  <si>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</si>
  <si>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</si>
  <si>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</si>
  <si>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</si>
  <si>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</si>
  <si>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</si>
  <si>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</si>
  <si>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</si>
  <si>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</si>
  <si>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</si>
  <si>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</si>
  <si>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</si>
  <si>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</si>
  <si>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</si>
  <si>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</si>
  <si>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</si>
  <si>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</si>
  <si>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</si>
  <si>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</si>
  <si>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</si>
  <si>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</si>
  <si>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</si>
  <si>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</si>
  <si>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</si>
  <si>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</si>
  <si>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</si>
  <si>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</si>
  <si>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</si>
  <si>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</si>
  <si>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</si>
  <si>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</si>
  <si>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</si>
  <si>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</si>
  <si>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</si>
  <si>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THR-12</t>
  </si>
  <si>
    <t>TRC</t>
  </si>
  <si>
    <t>MO, ER</t>
  </si>
  <si>
    <t>THR-21</t>
  </si>
  <si>
    <t>MO</t>
  </si>
  <si>
    <t>THR-12 SN=21L101263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</si>
</sst>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19" zoomScaleNormal="100" zoomScaleSheetLayoutView="100" workbookViewId="0">
      <selection activeCell="H14" sqref="H14:H15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8.81</v>
      </c>
      <c r="G12" s="2">
        <v>8.9</v>
      </c>
      <c r="H12" s="1">
        <v>8.9499999999999993</v>
      </c>
      <c r="I12" s="2">
        <v>9</v>
      </c>
      <c r="J12" s="26">
        <f>IF(COUNT(F12:I12)=4,(H12-F12)-(I12-G12),0)</f>
        <v>3.9999999999999147E-2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15932</v>
      </c>
      <c r="G13" s="4">
        <v>15915</v>
      </c>
      <c r="H13" s="3">
        <v>15963</v>
      </c>
      <c r="I13" s="4">
        <v>15914</v>
      </c>
      <c r="J13" s="29">
        <f>IF(COUNT(F13:I13)=4,((H13-F13)-(I13-G13))/F13,0)</f>
        <v>2.0085362791865428E-3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9.5500000000000007</v>
      </c>
      <c r="G14" s="96">
        <v>9.69</v>
      </c>
      <c r="H14" s="94">
        <v>9.5299999999999994</v>
      </c>
      <c r="I14" s="96">
        <v>9.6999999999999993</v>
      </c>
      <c r="J14" s="30">
        <f>IF(COUNT(F14:I15)=4,(H14-F14)-(I14-G14),0)</f>
        <v>-3.0000000000001137E-2</v>
      </c>
      <c r="K14" s="20"/>
      <c r="L14" s="75"/>
      <c r="M14" s="88" t="s">
        <v>17</v>
      </c>
      <c r="N14" s="88"/>
      <c r="O14" s="7">
        <v>45258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-3.1413612565446216E-3</v>
      </c>
      <c r="K15" s="20"/>
      <c r="L15" s="75"/>
      <c r="M15" s="89" t="s">
        <v>18</v>
      </c>
      <c r="N15" s="89"/>
      <c r="O15" s="72">
        <v>0.47222222222222227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7.51</v>
      </c>
      <c r="G16" s="4">
        <v>7.51</v>
      </c>
      <c r="H16" s="8">
        <v>7.51</v>
      </c>
      <c r="I16" s="4">
        <v>7.51</v>
      </c>
      <c r="J16" s="32">
        <f>IF(COUNT(F16:I16)=4,(H16-F16)-(I16-G16),0)</f>
        <v>0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3.14</v>
      </c>
      <c r="G17" s="96">
        <v>3.42</v>
      </c>
      <c r="H17" s="94">
        <v>3.76</v>
      </c>
      <c r="I17" s="96">
        <v>3.09</v>
      </c>
      <c r="J17" s="30">
        <f>IF(COUNT(F17:I17)=4,(H17-F17)-(I17-G17),0)</f>
        <v>0.94999999999999973</v>
      </c>
      <c r="K17" s="20"/>
      <c r="L17" s="75"/>
      <c r="M17" s="88" t="s">
        <v>23</v>
      </c>
      <c r="N17" s="88"/>
      <c r="O17" s="7">
        <v>45258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0.30254777070063682</v>
      </c>
      <c r="K18" s="20"/>
      <c r="L18" s="75"/>
      <c r="M18" s="89" t="s">
        <v>24</v>
      </c>
      <c r="N18" s="89"/>
      <c r="O18" s="72">
        <v>0.61458333333333337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19.82</v>
      </c>
      <c r="G22" s="12">
        <v>19.739999999999998</v>
      </c>
      <c r="H22" s="44">
        <f>IF(OR(F22="",G22=""),0,F22-G22)</f>
        <v>8.0000000000001847E-2</v>
      </c>
      <c r="I22" s="45">
        <f>IFERROR(ROUND(ABS(J12)+ABS(H22),2),0)</f>
        <v>0.12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24820</v>
      </c>
      <c r="G23" s="13">
        <v>24828</v>
      </c>
      <c r="H23" s="49">
        <f>IF(OR(F23="",G23=""),0,(F23-G23)/G23)</f>
        <v>-3.2221685194135655E-4</v>
      </c>
      <c r="I23" s="50">
        <f>IFERROR(ROUND(ABS(J13)+ABS(H23),4),0)</f>
        <v>2.3E-3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9.59</v>
      </c>
      <c r="G24" s="115">
        <v>9.51</v>
      </c>
      <c r="H24" s="52">
        <f>IF(OR(F24="",G24=""),0,F24-G24)</f>
        <v>8.0000000000000071E-2</v>
      </c>
      <c r="I24" s="53">
        <f>IFERROR(ROUND(ABS(J14)+ABS(H24),2),0)</f>
        <v>0.11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8.4121976866456446E-3</v>
      </c>
      <c r="I25" s="55">
        <f>IFERROR(ROUND(ABS(J15)+ABS(H25),4),0)</f>
        <v>1.1599999999999999E-2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</v>
      </c>
      <c r="H26" s="56">
        <f>IF(OR(F26="",G26=""),0,F26-G26)</f>
        <v>1.9999999999999574E-2</v>
      </c>
      <c r="I26" s="127">
        <f>IFERROR(ROUND(ABS(J16)+(ABS(H26)+ABS(H27))/2,2),0)</f>
        <v>0.02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10.050000000000001</v>
      </c>
      <c r="H27" s="56">
        <f>IF(OR(F27="",G27=""),0,F27-G27)</f>
        <v>-1.0000000000001563E-2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-0.03</v>
      </c>
      <c r="H28" s="56">
        <f>IF(OR(F28="",G28=""),0,F28-G28)</f>
        <v>0.03</v>
      </c>
      <c r="I28" s="57">
        <f>IFERROR(ROUND(ABS(J17)+AVERAGE(ABS(H28),ABS(H29)),2),0)</f>
        <v>1.24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Fair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123.45</v>
      </c>
      <c r="H29" s="58">
        <f>IF(OR(F29="",G29=""),0,F29-G29)</f>
        <v>0.54999999999999716</v>
      </c>
      <c r="I29" s="59">
        <f>IFERROR(ROUND(ABS(J18)+ABS((H29)/G29),4),0)</f>
        <v>0.307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 t="s">
        <v>79</v>
      </c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B8828AFD-35AD-4B5E-BD01-F7DA4A0988CF}"/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2023-12-19T21:21:31Z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