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1/"/>
    </mc:Choice>
  </mc:AlternateContent>
  <xr:revisionPtr revIDLastSave="0" documentId="8_{6CAE2E33-B6DB-45AF-8ACC-D30DA650EAF7}" xr6:coauthVersionLast="47" xr6:coauthVersionMax="47" xr10:uidLastSave="{00000000-0000-0000-0000-000000000000}"/>
  <bookViews>
    <workbookView xWindow="-990" yWindow="27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<sst xmlns="http://schemas.openxmlformats.org/spreadsheetml/2006/main" count="120" uniqueCount="80">
  <si>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</si>
  <si>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</si>
  <si>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</si>
  <si>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</si>
  <si>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</si>
  <si>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</si>
  <si>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</si>
  <si>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</si>
  <si>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</si>
  <si>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</si>
  <si>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</si>
  <si>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</si>
  <si>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</si>
  <si>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</si>
  <si>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</si>
  <si>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</si>
  <si>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</si>
  <si>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</si>
  <si>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</si>
  <si>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</si>
  <si>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</si>
  <si>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</si>
  <si>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</si>
  <si>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</si>
  <si>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</si>
  <si>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</si>
  <si>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</si>
  <si>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</si>
  <si>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</si>
  <si>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</si>
  <si>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</si>
  <si>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</si>
  <si>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</si>
  <si>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</si>
  <si>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</si>
  <si>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</si>
  <si>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</si>
  <si>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</si>
  <si>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</si>
  <si>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</si>
  <si>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</si>
  <si>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</si>
  <si>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</si>
  <si>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</si>
  <si>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</si>
  <si>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</si>
  <si>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</si>
  <si>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</si>
  <si>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</si>
  <si>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</si>
  <si>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</si>
  <si>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</si>
  <si>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</si>
  <si>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</si>
  <si>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</si>
  <si>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</si>
  <si>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</si>
  <si>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</si>
  <si>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</si>
  <si>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</si>
  <si>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</si>
  <si>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</si>
  <si>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</si>
  <si>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</si>
  <si>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</si>
  <si>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</si>
  <si>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</si>
  <si>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</si>
  <si>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</si>
  <si>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</si>
  <si>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</si>
  <si>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</si>
  <si>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</si>
  <si>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</si>
  <si>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Chamberlain</t>
  </si>
  <si>
    <t>ARN</t>
  </si>
  <si>
    <t>Daniel Cox</t>
  </si>
  <si>
    <t>ProDSS-1</t>
  </si>
  <si>
    <t>Mendonsa</t>
  </si>
  <si>
    <t>Only Temp/EC probe and DO probe; No wiper on the sonde
The DO cap had some fouling, but cleaned off easily and post-cal is within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</si>
</sst>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D15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15.3</v>
      </c>
      <c r="G12" s="2">
        <v>15.7</v>
      </c>
      <c r="H12" s="1">
        <v>15.8</v>
      </c>
      <c r="I12" s="2">
        <v>12.6</v>
      </c>
      <c r="J12" s="26">
        <f>IF(COUNT(F12:I12)=4,(H12-F12)-(I12-G12),0)</f>
        <v>3.5999999999999996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12767</v>
      </c>
      <c r="G13" s="4">
        <v>12956</v>
      </c>
      <c r="H13" s="3">
        <v>12801</v>
      </c>
      <c r="I13" s="4">
        <v>12972</v>
      </c>
      <c r="J13" s="29">
        <f>IF(COUNT(F13:I13)=4,((H13-F13)-(I13-G13))/F13,0)</f>
        <v>1.4098848594031488E-3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8.25</v>
      </c>
      <c r="G14" s="96">
        <v>8.64</v>
      </c>
      <c r="H14" s="94">
        <v>8.31</v>
      </c>
      <c r="I14" s="96">
        <v>8.69</v>
      </c>
      <c r="J14" s="30">
        <f>IF(COUNT(F14:I15)=4,(H14-F14)-(I14-G14),0)</f>
        <v>1.0000000000001563E-2</v>
      </c>
      <c r="K14" s="20"/>
      <c r="L14" s="75"/>
      <c r="M14" s="88" t="s">
        <v>17</v>
      </c>
      <c r="N14" s="88"/>
      <c r="O14" s="7">
        <v>44483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1.2121212121214016E-3</v>
      </c>
      <c r="K15" s="20"/>
      <c r="L15" s="75"/>
      <c r="M15" s="89" t="s">
        <v>18</v>
      </c>
      <c r="N15" s="89"/>
      <c r="O15" s="72">
        <v>0.48958333333333331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/>
      <c r="G16" s="4"/>
      <c r="H16" s="8"/>
      <c r="I16" s="4"/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/>
      <c r="G17" s="96"/>
      <c r="H17" s="94"/>
      <c r="I17" s="96"/>
      <c r="J17" s="30">
        <f>IF(COUNT(F17:I17)=4,(H17-F17)-(I17-G17),0)</f>
        <v>0</v>
      </c>
      <c r="K17" s="20"/>
      <c r="L17" s="75"/>
      <c r="M17" s="88" t="s">
        <v>23</v>
      </c>
      <c r="N17" s="88"/>
      <c r="O17" s="7">
        <v>44484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</v>
      </c>
      <c r="K18" s="20"/>
      <c r="L18" s="75"/>
      <c r="M18" s="89" t="s">
        <v>24</v>
      </c>
      <c r="N18" s="89"/>
      <c r="O18" s="72">
        <v>0.5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20.420000000000002</v>
      </c>
      <c r="G22" s="12">
        <v>20.440000000000001</v>
      </c>
      <c r="H22" s="44">
        <f>IF(OR(F22="",G22=""),0,F22-G22)</f>
        <v>-1.9999999999999574E-2</v>
      </c>
      <c r="I22" s="45">
        <f>IFERROR(ROUND(ABS(J12)+ABS(H22),2),0)</f>
        <v>3.62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Max. Limit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12850</v>
      </c>
      <c r="H23" s="49">
        <f>IF(OR(F23="",G23=""),0,(F23-G23)/G23)</f>
        <v>3.1128404669260703E-3</v>
      </c>
      <c r="I23" s="50">
        <f>IFERROR(ROUND(ABS(J13)+ABS(H23),4),0)</f>
        <v>4.4999999999999997E-3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9.3699999999999992</v>
      </c>
      <c r="G24" s="115">
        <v>9.44</v>
      </c>
      <c r="H24" s="52">
        <f>IF(OR(F24="",G24=""),0,F24-G24)</f>
        <v>-7.0000000000000284E-2</v>
      </c>
      <c r="I24" s="53">
        <f>IFERROR(ROUND(ABS(J14)+ABS(H24),2),0)</f>
        <v>0.08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-7.4152542372881661E-3</v>
      </c>
      <c r="I25" s="55">
        <f>IFERROR(ROUND(ABS(J15)+ABS(H25),4),0)</f>
        <v>8.6E-3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/>
      <c r="G26" s="13"/>
      <c r="H26" s="56">
        <f>IF(OR(F26="",G26=""),0,F26-G26)</f>
        <v>0</v>
      </c>
      <c r="I26" s="127">
        <f>IFERROR(ROUND(ABS(J16)+(ABS(H26)+ABS(H27))/2,2),0)</f>
        <v>0</v>
      </c>
      <c r="J26" s="108" t="str">
        <f>IF(COUNT(F16:I16,F26:G27)&lt;8,"",IF(ABS(I26)&lt;=Information!D8,"Excellent",IF(ABS(I26)&lt;=Information!E8,"Good",IF(ABS(I26)&lt;=Information!F8,"Fair",IF(I26&lt;=Information!G8,"Poor","Max. Limit")))))</f>
        <v/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/>
      <c r="G27" s="13"/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/>
      <c r="G28" s="13"/>
      <c r="H28" s="56">
        <f>IF(OR(F28="",G28=""),0,F28-G28)</f>
        <v>0</v>
      </c>
      <c r="I28" s="57">
        <f>IFERROR(ROUND(ABS(J17)+AVERAGE(ABS(H28),ABS(H29)),2),0)</f>
        <v>0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/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/>
      <c r="G29" s="14"/>
      <c r="H29" s="58">
        <f>IF(OR(F29="",G29=""),0,F29-G29)</f>
        <v>0</v>
      </c>
      <c r="I29" s="59">
        <f>IFERROR(ROUND(ABS(J18)+ABS((H29)/G29),4),0)</f>
        <v>0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 t="s">
        <v>79</v>
      </c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AE06258D-EAF3-4E98-95ED-61B78E8CF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2023-12-07T21:33:07Z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