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oier\OneDrive - California Department of Water Resources\Water Quality Lab\CalibrationRecords\_Stations\TRC\Drift Calculations\2022\"/>
    </mc:Choice>
  </mc:AlternateContent>
  <xr:revisionPtr revIDLastSave="0" documentId="13_ncr:1_{FF59CFB1-FCF0-4996-8141-109077274EA7}" xr6:coauthVersionLast="47" xr6:coauthVersionMax="47" xr10:uidLastSave="{00000000-0000-0000-0000-000000000000}"/>
  <bookViews>
    <workbookView xWindow="1900" yWindow="93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<sst xmlns="http://schemas.openxmlformats.org/spreadsheetml/2006/main" count="119" uniqueCount="78">
  <si>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</si>
  <si>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</si>
  <si>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</si>
  <si>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</si>
  <si>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</si>
  <si>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</si>
  <si>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</si>
  <si>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</si>
  <si>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</si>
  <si>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</si>
  <si>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</si>
  <si>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</si>
  <si>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</si>
  <si>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</si>
  <si>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</si>
  <si>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</si>
  <si>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</si>
  <si>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</si>
  <si>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</si>
  <si>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</si>
  <si>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</si>
  <si>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</si>
  <si>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</si>
  <si>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</si>
  <si>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</si>
  <si>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</si>
  <si>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</si>
  <si>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</si>
  <si>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</si>
  <si>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</si>
  <si>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</si>
  <si>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</si>
  <si>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</si>
  <si>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</si>
  <si>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</si>
  <si>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</si>
  <si>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</si>
  <si>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</si>
  <si>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</si>
  <si>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</si>
  <si>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</si>
  <si>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</si>
  <si>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</si>
  <si>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</si>
  <si>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</si>
  <si>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</si>
  <si>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</si>
  <si>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</si>
  <si>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</si>
  <si>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</si>
  <si>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</si>
  <si>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</si>
  <si>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</si>
  <si>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</si>
  <si>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</si>
  <si>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</si>
  <si>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</si>
  <si>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</si>
  <si>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</si>
  <si>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</si>
  <si>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</si>
  <si>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</si>
  <si>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</si>
  <si>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</si>
  <si>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</si>
  <si>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</si>
  <si>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</si>
  <si>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</si>
  <si>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</si>
  <si>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</si>
  <si>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</si>
  <si>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</si>
  <si>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</si>
  <si>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</si>
  <si>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THR-10</t>
  </si>
  <si>
    <t>THR-15</t>
  </si>
  <si>
    <t>TRC</t>
  </si>
  <si>
    <t>Armstrong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</si>
</sst>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8" zoomScale="120" zoomScaleNormal="120" zoomScaleSheetLayoutView="100" workbookViewId="0">
      <selection activeCell="G30" sqref="G30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75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76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9.8699999999999992</v>
      </c>
      <c r="G12" s="2">
        <v>9.89</v>
      </c>
      <c r="H12" s="1">
        <v>10.1</v>
      </c>
      <c r="I12" s="2">
        <v>10.09</v>
      </c>
      <c r="J12" s="26">
        <f>IF(COUNT(F12:I12)=4,(H12-F12)-(I12-G12),0)</f>
        <v>3.0000000000001137E-2</v>
      </c>
      <c r="K12" s="20"/>
      <c r="L12" s="20"/>
      <c r="M12" s="118" t="s">
        <v>11</v>
      </c>
      <c r="N12" s="118"/>
      <c r="O12" s="6" t="s">
        <v>77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18395</v>
      </c>
      <c r="G13" s="4">
        <v>18449</v>
      </c>
      <c r="H13" s="3">
        <v>18452</v>
      </c>
      <c r="I13" s="4">
        <v>18418</v>
      </c>
      <c r="J13" s="29">
        <f>IF(COUNT(F13:I13)=4,((H13-F13)-(I13-G13))/F13,0)</f>
        <v>4.783908670834466E-3</v>
      </c>
      <c r="K13" s="20"/>
      <c r="L13" s="75"/>
      <c r="M13" s="117" t="s">
        <v>14</v>
      </c>
      <c r="N13" s="117"/>
      <c r="O13" s="6" t="s">
        <v>74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9.44</v>
      </c>
      <c r="G14" s="124">
        <v>9.57</v>
      </c>
      <c r="H14" s="122">
        <v>9.39</v>
      </c>
      <c r="I14" s="124">
        <v>9.43</v>
      </c>
      <c r="J14" s="30">
        <f>IF(COUNT(F14:I15)=4,(H14-F14)-(I14-G14),0)</f>
        <v>9.0000000000001634E-2</v>
      </c>
      <c r="K14" s="20"/>
      <c r="L14" s="75"/>
      <c r="M14" s="118" t="s">
        <v>17</v>
      </c>
      <c r="N14" s="118"/>
      <c r="O14" s="7">
        <v>44887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9.5338983050849199E-3</v>
      </c>
      <c r="K15" s="20"/>
      <c r="L15" s="75"/>
      <c r="M15" s="117" t="s">
        <v>18</v>
      </c>
      <c r="N15" s="117"/>
      <c r="O15" s="72">
        <v>0.44791666666666669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7.57</v>
      </c>
      <c r="G16" s="4">
        <v>7.49</v>
      </c>
      <c r="H16" s="8">
        <v>7.38</v>
      </c>
      <c r="I16" s="4">
        <v>7.48</v>
      </c>
      <c r="J16" s="32">
        <f>IF(COUNT(F16:I16)=4,(H16-F16)-(I16-G16),0)</f>
        <v>-0.1800000000000006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5.89</v>
      </c>
      <c r="G17" s="124">
        <v>5.2</v>
      </c>
      <c r="H17" s="122">
        <v>4.78</v>
      </c>
      <c r="I17" s="124">
        <v>5.01</v>
      </c>
      <c r="J17" s="30">
        <f>IF(COUNT(F17:I17)=4,(H17-F17)-(I17-G17),0)</f>
        <v>-0.91999999999999904</v>
      </c>
      <c r="K17" s="20"/>
      <c r="L17" s="75"/>
      <c r="M17" s="118" t="s">
        <v>23</v>
      </c>
      <c r="N17" s="118"/>
      <c r="O17" s="7">
        <v>44887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-0.15619694397283515</v>
      </c>
      <c r="K18" s="20"/>
      <c r="L18" s="75"/>
      <c r="M18" s="117" t="s">
        <v>24</v>
      </c>
      <c r="N18" s="117"/>
      <c r="O18" s="72">
        <v>0.6479166666666667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77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19.55</v>
      </c>
      <c r="G22" s="12">
        <v>19.55</v>
      </c>
      <c r="H22" s="44">
        <f>IF(OR(F22="",G22=""),0,F22-G22)</f>
        <v>0</v>
      </c>
      <c r="I22" s="45">
        <f>IFERROR(ROUND(ABS(J12)+ABS(H22),2),0)</f>
        <v>0.03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12960</v>
      </c>
      <c r="H23" s="49">
        <f>IF(OR(F23="",G23=""),0,(F23-G23)/G23)</f>
        <v>-5.4012345679012343E-3</v>
      </c>
      <c r="I23" s="50">
        <f>IFERROR(ROUND(ABS(J13)+ABS(H23),4),0)</f>
        <v>1.0200000000000001E-2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11.41</v>
      </c>
      <c r="G24" s="105">
        <v>11.63</v>
      </c>
      <c r="H24" s="52">
        <f>IF(OR(F24="",G24=""),0,F24-G24)</f>
        <v>-0.22000000000000064</v>
      </c>
      <c r="I24" s="53">
        <f>IFERROR(ROUND(ABS(J14)+ABS(H24),2),0)</f>
        <v>0.31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-1.8916595012897733E-2</v>
      </c>
      <c r="I25" s="55">
        <f>IFERROR(ROUND(ABS(J15)+ABS(H25),4),0)</f>
        <v>2.8500000000000001E-2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7.14</v>
      </c>
      <c r="H26" s="56">
        <f>IF(OR(F26="",G26=""),0,F26-G26)</f>
        <v>-0.12000000000000011</v>
      </c>
      <c r="I26" s="87">
        <f>IFERROR(ROUND(ABS(J16)+(ABS(H26)+ABS(H27))/2,2),0)</f>
        <v>0.25</v>
      </c>
      <c r="J26" s="89" t="str">
        <f>IF(COUNT(F16:I16,F26:G27)&lt;8,"",IF(ABS(I26)&lt;=Information!D8,"Excellent",IF(ABS(I26)&lt;=Information!E8,"Good",IF(ABS(I26)&lt;=Information!F8,"Fair",IF(I26&lt;=Information!G8,"Poor","Max. Limit")))))</f>
        <v>Good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10.050000000000001</v>
      </c>
      <c r="H27" s="56">
        <f>IF(OR(F27="",G27=""),0,F27-G27)</f>
        <v>-1.0000000000001563E-2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-0.39</v>
      </c>
      <c r="H28" s="56">
        <f>IF(OR(F28="",G28=""),0,F28-G28)</f>
        <v>0.39</v>
      </c>
      <c r="I28" s="57">
        <f>IFERROR(ROUND(ABS(J17)+AVERAGE(ABS(H28),ABS(H29)),2),0)</f>
        <v>1.21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Fair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123.81</v>
      </c>
      <c r="H29" s="58">
        <f>IF(OR(F29="",G29=""),0,F29-G29)</f>
        <v>0.18999999999999773</v>
      </c>
      <c r="I29" s="59">
        <f>IFERROR(ROUND(ABS(J18)+ABS((H29)/G29),4),0)</f>
        <v>0.15770000000000001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373D63-E967-45A4-AE44-822BADF959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2023-01-30T17:17:57Z</cp:lastPrinted>
  <dcterms:created xsi:type="dcterms:W3CDTF">2018-03-01T17:53:00Z</dcterms:created>
  <dcterms:modified xsi:type="dcterms:W3CDTF">2023-12-19T20:46:10Z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