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oier\OneDrive - California Department of Water Resources\Water Quality Lab\CalibrationRecords\_Stations\TRC\Drift Calculations\2023\"/>
    </mc:Choice>
  </mc:AlternateContent>
  <xr:revisionPtr revIDLastSave="0" documentId="13_ncr:1_{B9AF7B78-2E65-4BE0-8B6D-F9696548F651}" xr6:coauthVersionLast="47" xr6:coauthVersionMax="47" xr10:uidLastSave="{00000000-0000-0000-0000-000000000000}"/>
  <bookViews>
    <workbookView xWindow="380" yWindow="38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<sst xmlns="http://schemas.openxmlformats.org/spreadsheetml/2006/main" count="119" uniqueCount="79">
  <si>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</si>
  <si>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</si>
  <si>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</si>
  <si>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</si>
  <si>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</si>
  <si>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</si>
  <si>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</si>
  <si>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</si>
  <si>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</si>
  <si>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</si>
  <si>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</si>
  <si>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</si>
  <si>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</si>
  <si>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</si>
  <si>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</si>
  <si>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</si>
  <si>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</si>
  <si>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</si>
  <si>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</si>
  <si>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</si>
  <si>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</si>
  <si>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</si>
  <si>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</si>
  <si>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</si>
  <si>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</si>
  <si>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</si>
  <si>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</si>
  <si>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</si>
  <si>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</si>
  <si>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</si>
  <si>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</si>
  <si>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</si>
  <si>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</si>
  <si>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</si>
  <si>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</si>
  <si>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</si>
  <si>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</si>
  <si>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</si>
  <si>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</si>
  <si>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</si>
  <si>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</si>
  <si>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</si>
  <si>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</si>
  <si>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</si>
  <si>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</si>
  <si>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</si>
  <si>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</si>
  <si>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</si>
  <si>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</si>
  <si>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</si>
  <si>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</si>
  <si>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</si>
  <si>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</si>
  <si>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</si>
  <si>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</si>
  <si>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</si>
  <si>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</si>
  <si>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</si>
  <si>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</si>
  <si>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</si>
  <si>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</si>
  <si>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</si>
  <si>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</si>
  <si>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</si>
  <si>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</si>
  <si>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</si>
  <si>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</si>
  <si>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</si>
  <si>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</si>
  <si>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</si>
  <si>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</si>
  <si>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</si>
  <si>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</si>
  <si>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</si>
  <si>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THR-16</t>
  </si>
  <si>
    <t>TRC</t>
  </si>
  <si>
    <t>BA,JA</t>
  </si>
  <si>
    <t>THR-20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</si>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</sst>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5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0" zoomScale="120" zoomScaleNormal="120" zoomScaleSheetLayoutView="100" workbookViewId="0">
      <selection activeCell="L13" sqref="L13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5"/>
      <c r="B1" s="15"/>
      <c r="C1" s="16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1:33" ht="15" customHeight="1" x14ac:dyDescent="0.35">
      <c r="A2" s="15"/>
      <c r="B2" s="15"/>
      <c r="C2" s="16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ht="15" customHeight="1" x14ac:dyDescent="0.35">
      <c r="A3" s="15"/>
      <c r="B3" s="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t="15" customHeight="1" x14ac:dyDescent="0.35">
      <c r="A4" s="15"/>
      <c r="B4" s="15"/>
      <c r="C4" s="17"/>
      <c r="D4" s="127" t="s">
        <v>0</v>
      </c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8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ht="15" customHeight="1" x14ac:dyDescent="0.35">
      <c r="A5" s="15"/>
      <c r="B5" s="15"/>
      <c r="C5" s="1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8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3" ht="15" customHeight="1" x14ac:dyDescent="0.35">
      <c r="A6" s="15"/>
      <c r="B6" s="15"/>
      <c r="C6" s="17"/>
      <c r="D6" s="128" t="s">
        <v>1</v>
      </c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72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ht="15" customHeight="1" x14ac:dyDescent="0.35">
      <c r="A7" s="15"/>
      <c r="B7" s="15"/>
      <c r="C7" s="17"/>
      <c r="D7" s="128" t="s">
        <v>73</v>
      </c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72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33" ht="15" customHeight="1" x14ac:dyDescent="0.35">
      <c r="A8" s="15"/>
      <c r="B8" s="15"/>
      <c r="C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ht="15" customHeight="1" x14ac:dyDescent="0.35">
      <c r="A9" s="15"/>
      <c r="B9" s="15"/>
      <c r="C9" s="17"/>
      <c r="D9" s="18"/>
      <c r="E9" s="18"/>
      <c r="F9" s="18"/>
      <c r="G9" s="18"/>
      <c r="H9" s="18"/>
      <c r="I9" s="18"/>
      <c r="J9" s="18"/>
      <c r="K9" s="18"/>
      <c r="L9" s="73"/>
      <c r="M9" s="18"/>
      <c r="N9" s="129"/>
      <c r="O9" s="129"/>
      <c r="P9" s="18"/>
      <c r="Q9" s="18"/>
      <c r="R9" s="18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1:33" ht="15" customHeight="1" x14ac:dyDescent="0.35">
      <c r="A10" s="15"/>
      <c r="B10" s="15"/>
      <c r="C10" s="17"/>
      <c r="D10" s="18"/>
      <c r="E10" s="18"/>
      <c r="F10" s="107" t="s">
        <v>2</v>
      </c>
      <c r="G10" s="108"/>
      <c r="H10" s="107" t="s">
        <v>3</v>
      </c>
      <c r="I10" s="130"/>
      <c r="J10" s="131" t="s">
        <v>4</v>
      </c>
      <c r="K10" s="18"/>
      <c r="L10" s="73"/>
      <c r="M10" s="116" t="s">
        <v>5</v>
      </c>
      <c r="N10" s="116"/>
      <c r="O10" s="5" t="s">
        <v>74</v>
      </c>
      <c r="P10" s="18"/>
      <c r="Q10" s="18"/>
      <c r="R10" s="18"/>
      <c r="S10" s="15"/>
      <c r="T10" s="15"/>
      <c r="U10" s="19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ht="15" customHeight="1" x14ac:dyDescent="0.35">
      <c r="A11" s="15"/>
      <c r="B11" s="15"/>
      <c r="C11" s="17"/>
      <c r="D11" s="18"/>
      <c r="E11" s="18"/>
      <c r="F11" s="20" t="s">
        <v>6</v>
      </c>
      <c r="G11" s="21" t="s">
        <v>7</v>
      </c>
      <c r="H11" s="20" t="s">
        <v>6</v>
      </c>
      <c r="I11" s="21" t="s">
        <v>7</v>
      </c>
      <c r="J11" s="132"/>
      <c r="K11" s="18"/>
      <c r="L11" s="73"/>
      <c r="M11" s="116" t="s">
        <v>8</v>
      </c>
      <c r="N11" s="116"/>
      <c r="O11" s="6" t="s">
        <v>75</v>
      </c>
      <c r="P11" s="18"/>
      <c r="Q11" s="18"/>
      <c r="R11" s="18"/>
      <c r="S11" s="15"/>
      <c r="T11" s="15"/>
      <c r="U11" s="19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33" ht="15" customHeight="1" x14ac:dyDescent="0.35">
      <c r="A12" s="15"/>
      <c r="B12" s="15"/>
      <c r="C12" s="17"/>
      <c r="D12" s="22" t="s">
        <v>9</v>
      </c>
      <c r="E12" s="23" t="s">
        <v>10</v>
      </c>
      <c r="F12" s="1">
        <v>9.82</v>
      </c>
      <c r="G12" s="2">
        <v>9.83</v>
      </c>
      <c r="H12" s="1">
        <v>9.7799999999999994</v>
      </c>
      <c r="I12" s="2">
        <v>9.75</v>
      </c>
      <c r="J12" s="24">
        <f>IF(COUNT(F12:I12)=4,(H12-F12)-(I12-G12),0)</f>
        <v>3.9999999999999147E-2</v>
      </c>
      <c r="K12" s="18"/>
      <c r="L12" s="18"/>
      <c r="M12" s="116" t="s">
        <v>11</v>
      </c>
      <c r="N12" s="116"/>
      <c r="O12" s="6" t="s">
        <v>76</v>
      </c>
      <c r="P12" s="18"/>
      <c r="Q12" s="18"/>
      <c r="R12" s="18"/>
      <c r="S12" s="15"/>
      <c r="T12" s="15"/>
      <c r="U12" s="19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ht="15" customHeight="1" x14ac:dyDescent="0.35">
      <c r="A13" s="15"/>
      <c r="B13" s="15"/>
      <c r="C13" s="17"/>
      <c r="D13" s="25" t="s">
        <v>12</v>
      </c>
      <c r="E13" s="26" t="s">
        <v>13</v>
      </c>
      <c r="F13" s="3">
        <v>1814</v>
      </c>
      <c r="G13" s="4">
        <v>2080</v>
      </c>
      <c r="H13" s="3">
        <v>2072</v>
      </c>
      <c r="I13" s="4">
        <v>2072</v>
      </c>
      <c r="J13" s="27">
        <f>IF(COUNT(F13:I13)=4,((H13-F13)-(I13-G13))/F13,0)</f>
        <v>0.14663726571113561</v>
      </c>
      <c r="K13" s="18"/>
      <c r="L13" s="73"/>
      <c r="M13" s="115" t="s">
        <v>14</v>
      </c>
      <c r="N13" s="115"/>
      <c r="O13" s="6" t="s">
        <v>77</v>
      </c>
      <c r="P13" s="18"/>
      <c r="Q13" s="18"/>
      <c r="R13" s="18"/>
      <c r="S13" s="15"/>
      <c r="T13" s="19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ht="15" customHeight="1" x14ac:dyDescent="0.35">
      <c r="A14" s="15"/>
      <c r="B14" s="15"/>
      <c r="C14" s="17"/>
      <c r="D14" s="117" t="s">
        <v>15</v>
      </c>
      <c r="E14" s="83" t="s">
        <v>16</v>
      </c>
      <c r="F14" s="120">
        <v>9.48</v>
      </c>
      <c r="G14" s="122">
        <v>9.41</v>
      </c>
      <c r="H14" s="120">
        <v>9.5399999999999991</v>
      </c>
      <c r="I14" s="122">
        <v>9.4700000000000006</v>
      </c>
      <c r="J14" s="28">
        <f>IF(COUNT(F14:I15)=4,(H14-F14)-(I14-G14),0)</f>
        <v>-1.7763568394002505E-15</v>
      </c>
      <c r="K14" s="18"/>
      <c r="L14" s="73"/>
      <c r="M14" s="116" t="s">
        <v>17</v>
      </c>
      <c r="N14" s="116"/>
      <c r="O14" s="7">
        <v>44964</v>
      </c>
      <c r="P14" s="18"/>
      <c r="Q14" s="18"/>
      <c r="R14" s="18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15" customHeight="1" x14ac:dyDescent="0.35">
      <c r="A15" s="15"/>
      <c r="B15" s="15"/>
      <c r="C15" s="17"/>
      <c r="D15" s="124"/>
      <c r="E15" s="84"/>
      <c r="F15" s="125"/>
      <c r="G15" s="126"/>
      <c r="H15" s="125"/>
      <c r="I15" s="126"/>
      <c r="J15" s="29">
        <f>IF(COUNT($F$14:$I$15)=4,(($H$14-$F$14)-($I$14-$G$14))/$F$14,0)</f>
        <v>-1.8737941343884497E-16</v>
      </c>
      <c r="K15" s="18"/>
      <c r="L15" s="73"/>
      <c r="M15" s="115" t="s">
        <v>18</v>
      </c>
      <c r="N15" s="115"/>
      <c r="O15" s="70">
        <v>0.47638888888888892</v>
      </c>
      <c r="P15" s="18"/>
      <c r="Q15" s="18"/>
      <c r="R15" s="18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14.9" customHeight="1" x14ac:dyDescent="0.35">
      <c r="A16" s="15"/>
      <c r="B16" s="15"/>
      <c r="C16" s="17"/>
      <c r="D16" s="74" t="s">
        <v>19</v>
      </c>
      <c r="E16" s="75" t="s">
        <v>20</v>
      </c>
      <c r="F16" s="8">
        <v>7.46</v>
      </c>
      <c r="G16" s="4">
        <v>7.26</v>
      </c>
      <c r="H16" s="8">
        <v>7.49</v>
      </c>
      <c r="I16" s="4">
        <v>7.31</v>
      </c>
      <c r="J16" s="30">
        <f>IF(COUNT(F16:I16)=4,(H16-F16)-(I16-G16),0)</f>
        <v>-1.9999999999999574E-2</v>
      </c>
      <c r="K16" s="18"/>
      <c r="L16" s="73"/>
      <c r="M16" s="18"/>
      <c r="N16" s="18"/>
      <c r="O16" s="18"/>
      <c r="P16" s="18"/>
      <c r="Q16" s="18"/>
      <c r="R16" s="18"/>
      <c r="S16" s="15"/>
      <c r="T16" s="19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15" customHeight="1" x14ac:dyDescent="0.35">
      <c r="A17" s="15"/>
      <c r="B17" s="15"/>
      <c r="C17" s="17"/>
      <c r="D17" s="117" t="s">
        <v>21</v>
      </c>
      <c r="E17" s="83" t="s">
        <v>22</v>
      </c>
      <c r="F17" s="120">
        <v>55.55</v>
      </c>
      <c r="G17" s="122">
        <v>60.2</v>
      </c>
      <c r="H17" s="120">
        <v>54.55</v>
      </c>
      <c r="I17" s="122">
        <v>58.1</v>
      </c>
      <c r="J17" s="28">
        <f>IF(COUNT(F17:I17)=4,(H17-F17)-(I17-G17),0)</f>
        <v>1.1000000000000014</v>
      </c>
      <c r="K17" s="18"/>
      <c r="L17" s="73"/>
      <c r="M17" s="116" t="s">
        <v>23</v>
      </c>
      <c r="N17" s="116"/>
      <c r="O17" s="7">
        <v>44965</v>
      </c>
      <c r="P17" s="18"/>
      <c r="Q17" s="18"/>
      <c r="R17" s="18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15" customHeight="1" x14ac:dyDescent="0.35">
      <c r="A18" s="15"/>
      <c r="B18" s="15"/>
      <c r="C18" s="17"/>
      <c r="D18" s="118"/>
      <c r="E18" s="119"/>
      <c r="F18" s="121"/>
      <c r="G18" s="123"/>
      <c r="H18" s="121"/>
      <c r="I18" s="123"/>
      <c r="J18" s="31">
        <f>IF(COUNT($F$17:$I$18)=4,(($H$17-$F$17)-($I$17-$G$17))/$F$17,0)</f>
        <v>1.980198019801983E-2</v>
      </c>
      <c r="K18" s="18"/>
      <c r="L18" s="73"/>
      <c r="M18" s="115" t="s">
        <v>24</v>
      </c>
      <c r="N18" s="115"/>
      <c r="O18" s="70">
        <v>0.375</v>
      </c>
      <c r="P18" s="18"/>
      <c r="Q18" s="18"/>
      <c r="R18" s="18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15" customHeight="1" x14ac:dyDescent="0.35">
      <c r="A19" s="32"/>
      <c r="B19" s="15"/>
      <c r="C19" s="17"/>
      <c r="D19" s="33"/>
      <c r="E19" s="34"/>
      <c r="F19" s="35"/>
      <c r="G19" s="35"/>
      <c r="H19" s="35"/>
      <c r="I19" s="35"/>
      <c r="K19" s="18"/>
      <c r="M19" s="115" t="s">
        <v>25</v>
      </c>
      <c r="N19" s="115"/>
      <c r="O19" s="69" t="s">
        <v>78</v>
      </c>
      <c r="P19" s="98"/>
      <c r="Q19" s="18"/>
      <c r="R19" s="18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spans="1:33" ht="15" customHeight="1" x14ac:dyDescent="0.35">
      <c r="A20" s="15"/>
      <c r="B20" s="15"/>
      <c r="C20" s="17"/>
      <c r="D20" s="36"/>
      <c r="E20" s="37"/>
      <c r="F20" s="107" t="s">
        <v>26</v>
      </c>
      <c r="G20" s="108"/>
      <c r="H20" s="109" t="s">
        <v>27</v>
      </c>
      <c r="I20" s="111" t="s">
        <v>28</v>
      </c>
      <c r="J20" s="113" t="s">
        <v>29</v>
      </c>
      <c r="K20" s="18"/>
      <c r="L20" s="73"/>
      <c r="M20" s="73"/>
      <c r="N20" s="73"/>
      <c r="O20" s="18"/>
      <c r="P20" s="98"/>
      <c r="Q20" s="18"/>
      <c r="R20" s="18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ht="15" customHeight="1" x14ac:dyDescent="0.35">
      <c r="A21" s="15"/>
      <c r="B21" s="15"/>
      <c r="C21" s="17"/>
      <c r="D21" s="36"/>
      <c r="E21" s="37"/>
      <c r="F21" s="20" t="s">
        <v>61</v>
      </c>
      <c r="G21" s="38" t="s">
        <v>6</v>
      </c>
      <c r="H21" s="110"/>
      <c r="I21" s="112"/>
      <c r="J21" s="114"/>
      <c r="K21" s="18"/>
      <c r="L21" s="39" t="s">
        <v>30</v>
      </c>
      <c r="M21" s="40" t="s">
        <v>31</v>
      </c>
      <c r="N21" s="40" t="s">
        <v>32</v>
      </c>
      <c r="O21" s="40" t="s">
        <v>33</v>
      </c>
      <c r="P21" s="63" t="s">
        <v>34</v>
      </c>
      <c r="Q21" s="18"/>
      <c r="R21" s="18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ht="20.149999999999999" customHeight="1" x14ac:dyDescent="0.35">
      <c r="A22" s="15"/>
      <c r="B22" s="15"/>
      <c r="C22" s="17"/>
      <c r="D22" s="41" t="s">
        <v>9</v>
      </c>
      <c r="E22" s="23" t="s">
        <v>10</v>
      </c>
      <c r="F22" s="10">
        <v>19.899999999999999</v>
      </c>
      <c r="G22" s="11">
        <v>19.899999999999999</v>
      </c>
      <c r="H22" s="42">
        <f>IF(OR(F22="",G22=""),0,F22-G22)</f>
        <v>0</v>
      </c>
      <c r="I22" s="43">
        <f>IFERROR(ROUND(ABS(J12)+ABS(H22),2),0)</f>
        <v>0.04</v>
      </c>
      <c r="J22" s="44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18"/>
      <c r="L22" s="45" t="s">
        <v>35</v>
      </c>
      <c r="M22" s="45" t="s">
        <v>36</v>
      </c>
      <c r="N22" s="45" t="s">
        <v>37</v>
      </c>
      <c r="O22" s="45" t="s">
        <v>38</v>
      </c>
      <c r="P22" s="45" t="s">
        <v>39</v>
      </c>
      <c r="Q22" s="18" t="s">
        <v>10</v>
      </c>
      <c r="R22" s="18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ht="20.149999999999999" customHeight="1" x14ac:dyDescent="0.35">
      <c r="A23" s="15"/>
      <c r="B23" s="15"/>
      <c r="C23" s="17"/>
      <c r="D23" s="46" t="s">
        <v>12</v>
      </c>
      <c r="E23" s="26" t="s">
        <v>13</v>
      </c>
      <c r="F23" s="59">
        <v>12890</v>
      </c>
      <c r="G23" s="12">
        <v>12879</v>
      </c>
      <c r="H23" s="47">
        <f>IF(OR(F23="",G23=""),0,(F23-G23)/G23)</f>
        <v>8.5410357947045582E-4</v>
      </c>
      <c r="I23" s="48">
        <f>IFERROR(ROUND(ABS(J13)+ABS(H23),4),0)</f>
        <v>0.14749999999999999</v>
      </c>
      <c r="J23" s="49" t="str">
        <f>IF(COUNT(F13:I13,F23:G23)&lt;6,"",IF(ABS(I23)&lt;=Information!D5,"Excellent",IF(ABS(I23)&lt;Information!E5,"Good",IF(ABS(I23)&lt;Information!F5,"Fair",IF(I23&lt;=Information!G5,"Poor","Max. Limit")))))</f>
        <v>Fair</v>
      </c>
      <c r="K23" s="18"/>
      <c r="L23" s="45" t="s">
        <v>40</v>
      </c>
      <c r="M23" s="45" t="s">
        <v>41</v>
      </c>
      <c r="N23" s="45" t="s">
        <v>42</v>
      </c>
      <c r="O23" s="45" t="s">
        <v>43</v>
      </c>
      <c r="P23" s="45" t="s">
        <v>44</v>
      </c>
      <c r="Q23" s="18" t="s">
        <v>13</v>
      </c>
      <c r="R23" s="18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ht="20.149999999999999" customHeight="1" x14ac:dyDescent="0.35">
      <c r="A24" s="15"/>
      <c r="B24" s="15"/>
      <c r="C24" s="17"/>
      <c r="D24" s="81" t="s">
        <v>15</v>
      </c>
      <c r="E24" s="83" t="s">
        <v>16</v>
      </c>
      <c r="F24" s="101">
        <v>9.6199999999999992</v>
      </c>
      <c r="G24" s="103">
        <v>9.64</v>
      </c>
      <c r="H24" s="50">
        <f>IF(OR(F24="",G24=""),0,F24-G24)</f>
        <v>-2.000000000000135E-2</v>
      </c>
      <c r="I24" s="51">
        <f>IFERROR(ROUND(ABS(J14)+ABS(H24),2),0)</f>
        <v>0.02</v>
      </c>
      <c r="J24" s="105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18"/>
      <c r="L24" s="76" t="s">
        <v>45</v>
      </c>
      <c r="M24" s="76" t="s">
        <v>46</v>
      </c>
      <c r="N24" s="76" t="s">
        <v>37</v>
      </c>
      <c r="O24" s="76" t="s">
        <v>38</v>
      </c>
      <c r="P24" s="76" t="s">
        <v>39</v>
      </c>
      <c r="Q24" s="80" t="s">
        <v>16</v>
      </c>
      <c r="R24" s="18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ht="20.149999999999999" customHeight="1" x14ac:dyDescent="0.35">
      <c r="A25" s="15"/>
      <c r="B25" s="15"/>
      <c r="C25" s="17"/>
      <c r="D25" s="82"/>
      <c r="E25" s="84"/>
      <c r="F25" s="102"/>
      <c r="G25" s="104"/>
      <c r="H25" s="52">
        <f>IF(OR(F24="",G24=""),0,(F24-G24)/G24)</f>
        <v>-2.074688796680638E-3</v>
      </c>
      <c r="I25" s="53">
        <f>IFERROR(ROUND(ABS(J15)+ABS(H25),4),0)</f>
        <v>2.0999999999999999E-3</v>
      </c>
      <c r="J25" s="106"/>
      <c r="K25" s="18"/>
      <c r="L25" s="77" t="s">
        <v>47</v>
      </c>
      <c r="M25" s="77" t="s">
        <v>48</v>
      </c>
      <c r="N25" s="77" t="s">
        <v>49</v>
      </c>
      <c r="O25" s="77" t="s">
        <v>50</v>
      </c>
      <c r="P25" s="77" t="s">
        <v>51</v>
      </c>
      <c r="Q25" s="80"/>
      <c r="R25" s="18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ht="20.149999999999999" customHeight="1" x14ac:dyDescent="0.35">
      <c r="A26" s="15"/>
      <c r="B26" s="15"/>
      <c r="C26" s="17"/>
      <c r="D26" s="81" t="s">
        <v>19</v>
      </c>
      <c r="E26" s="83" t="s">
        <v>20</v>
      </c>
      <c r="F26" s="59">
        <v>7.02</v>
      </c>
      <c r="G26" s="12">
        <v>7.1</v>
      </c>
      <c r="H26" s="54">
        <f>IF(OR(F26="",G26=""),0,F26-G26)</f>
        <v>-8.0000000000000071E-2</v>
      </c>
      <c r="I26" s="85">
        <f>IFERROR(ROUND(ABS(J16)+(ABS(H26)+ABS(H27))/2,2),0)</f>
        <v>0.11</v>
      </c>
      <c r="J26" s="87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18"/>
      <c r="L26" s="89" t="s">
        <v>35</v>
      </c>
      <c r="M26" s="91" t="s">
        <v>36</v>
      </c>
      <c r="N26" s="91" t="s">
        <v>37</v>
      </c>
      <c r="O26" s="91" t="s">
        <v>38</v>
      </c>
      <c r="P26" s="89" t="s">
        <v>39</v>
      </c>
      <c r="Q26" s="80" t="s">
        <v>52</v>
      </c>
      <c r="R26" s="36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ht="20.149999999999999" customHeight="1" x14ac:dyDescent="0.35">
      <c r="A27" s="15"/>
      <c r="B27" s="15"/>
      <c r="C27" s="17"/>
      <c r="D27" s="82"/>
      <c r="E27" s="84"/>
      <c r="F27" s="59">
        <v>10.039999999999999</v>
      </c>
      <c r="G27" s="12">
        <v>10.14</v>
      </c>
      <c r="H27" s="54">
        <f>IF(OR(F27="",G27=""),0,F27-G27)</f>
        <v>-0.10000000000000142</v>
      </c>
      <c r="I27" s="86"/>
      <c r="J27" s="88"/>
      <c r="K27" s="18"/>
      <c r="L27" s="90"/>
      <c r="M27" s="91"/>
      <c r="N27" s="91"/>
      <c r="O27" s="91"/>
      <c r="P27" s="90"/>
      <c r="Q27" s="80"/>
      <c r="R27" s="36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0.149999999999999" customHeight="1" x14ac:dyDescent="0.35">
      <c r="A28" s="15"/>
      <c r="B28" s="15"/>
      <c r="C28" s="17"/>
      <c r="D28" s="81" t="s">
        <v>21</v>
      </c>
      <c r="E28" s="83" t="s">
        <v>22</v>
      </c>
      <c r="F28" s="59">
        <v>0</v>
      </c>
      <c r="G28" s="12">
        <v>0.1</v>
      </c>
      <c r="H28" s="54">
        <f>IF(OR(F28="",G28=""),0,F28-G28)</f>
        <v>-0.1</v>
      </c>
      <c r="I28" s="55">
        <f>IFERROR(ROUND(ABS(J17)+AVERAGE(ABS(H28),ABS(H29)),2),0)</f>
        <v>2.62</v>
      </c>
      <c r="J28" s="87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18"/>
      <c r="L28" s="76" t="s">
        <v>53</v>
      </c>
      <c r="M28" s="76" t="s">
        <v>54</v>
      </c>
      <c r="N28" s="76" t="s">
        <v>55</v>
      </c>
      <c r="O28" s="76" t="s">
        <v>56</v>
      </c>
      <c r="P28" s="64" t="s">
        <v>57</v>
      </c>
      <c r="Q28" s="80" t="s">
        <v>22</v>
      </c>
      <c r="R28" s="36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0.149999999999999" customHeight="1" x14ac:dyDescent="0.35">
      <c r="A29" s="15"/>
      <c r="B29" s="15"/>
      <c r="C29" s="17"/>
      <c r="D29" s="99"/>
      <c r="E29" s="100"/>
      <c r="F29" s="59">
        <v>124</v>
      </c>
      <c r="G29" s="12">
        <v>121.07</v>
      </c>
      <c r="H29" s="56">
        <f>IF(OR(F29="",G29=""),0,F29-G29)</f>
        <v>2.9300000000000068</v>
      </c>
      <c r="I29" s="57">
        <f>IFERROR(ROUND(ABS(J18)+ABS((H29)/G29),4),0)</f>
        <v>4.3999999999999997E-2</v>
      </c>
      <c r="J29" s="88"/>
      <c r="K29" s="18"/>
      <c r="L29" s="77" t="s">
        <v>47</v>
      </c>
      <c r="M29" s="77" t="s">
        <v>48</v>
      </c>
      <c r="N29" s="77" t="s">
        <v>49</v>
      </c>
      <c r="O29" s="77" t="s">
        <v>58</v>
      </c>
      <c r="P29" s="65" t="s">
        <v>59</v>
      </c>
      <c r="Q29" s="80"/>
      <c r="R29" s="36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0.149999999999999" customHeight="1" x14ac:dyDescent="0.35">
      <c r="A30" s="15"/>
      <c r="B30" s="15"/>
      <c r="C30" s="17"/>
      <c r="D30" s="35"/>
      <c r="E30" s="35"/>
      <c r="F30" s="35"/>
      <c r="G30" s="35"/>
      <c r="H30" s="35"/>
      <c r="I30" s="35"/>
      <c r="J30" s="35"/>
      <c r="K30" s="18"/>
      <c r="L30" s="18"/>
      <c r="M30" s="18"/>
      <c r="N30" s="18"/>
      <c r="O30" s="18"/>
      <c r="P30" s="18"/>
      <c r="Q30" s="36"/>
      <c r="R30" s="36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25" customHeight="1" x14ac:dyDescent="0.35">
      <c r="A31" s="15"/>
      <c r="B31" s="15"/>
      <c r="C31" s="17"/>
      <c r="D31" s="78" t="s">
        <v>60</v>
      </c>
      <c r="E31" s="92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4"/>
      <c r="Q31" s="18"/>
      <c r="R31" s="18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ht="25" customHeight="1" x14ac:dyDescent="0.35">
      <c r="A32" s="15"/>
      <c r="B32" s="15"/>
      <c r="C32" s="17"/>
      <c r="D32" s="79"/>
      <c r="E32" s="95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7"/>
      <c r="Q32" s="18"/>
      <c r="R32" s="18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ht="20.149999999999999" customHeight="1" x14ac:dyDescent="0.35">
      <c r="A33" s="15"/>
      <c r="B33" s="15"/>
      <c r="C33" s="17"/>
      <c r="D33" s="18"/>
      <c r="E33" s="58"/>
      <c r="F33" s="58"/>
      <c r="G33" s="58"/>
      <c r="H33" s="58"/>
      <c r="I33" s="58"/>
      <c r="J33" s="58"/>
      <c r="K33" s="58"/>
      <c r="L33" s="58"/>
      <c r="M33" s="58"/>
      <c r="N33" s="58"/>
      <c r="P33" s="71"/>
      <c r="R33" s="71" t="str">
        <f ca="1">_xlfn.CONCAT("Updated  ",TEXT(Information!$F$13,"mm/dd/yyyy"))</f>
        <v>Updated  11/05/2019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x14ac:dyDescent="0.35">
      <c r="A34" s="15"/>
      <c r="B34" s="15"/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x14ac:dyDescent="0.35">
      <c r="A35" s="15"/>
      <c r="B35" s="15"/>
      <c r="C35" s="16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  <c r="R35" s="16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x14ac:dyDescent="0.35">
      <c r="A36" s="15"/>
      <c r="B36" s="15"/>
      <c r="C36" s="16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6"/>
      <c r="R36" s="16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3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hidden="1" x14ac:dyDescent="0.3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hidden="1" x14ac:dyDescent="0.3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idden="1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idden="1" x14ac:dyDescent="0.3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hidden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hidden="1" x14ac:dyDescent="0.3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hidden="1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hidden="1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idden="1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idden="1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hidden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idden="1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idden="1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idden="1" x14ac:dyDescent="0.35"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</row>
    <row r="52" spans="1:33" hidden="1" x14ac:dyDescent="0.35"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33" hidden="1" x14ac:dyDescent="0.35"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</row>
    <row r="54" spans="1:33" hidden="1" x14ac:dyDescent="0.35"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1">
        <v>0.5</v>
      </c>
      <c r="F4">
        <v>0.8</v>
      </c>
      <c r="G4" s="62">
        <v>2</v>
      </c>
      <c r="H4" t="s">
        <v>62</v>
      </c>
    </row>
    <row r="5" spans="1:8" x14ac:dyDescent="0.35">
      <c r="C5" s="9" t="s">
        <v>12</v>
      </c>
      <c r="D5">
        <v>0.03</v>
      </c>
      <c r="E5" s="61">
        <v>0.1</v>
      </c>
      <c r="F5">
        <v>0.15</v>
      </c>
      <c r="G5" s="62">
        <v>0.3</v>
      </c>
      <c r="H5" t="s">
        <v>63</v>
      </c>
    </row>
    <row r="6" spans="1:8" x14ac:dyDescent="0.35">
      <c r="C6" s="133" t="s">
        <v>15</v>
      </c>
      <c r="D6">
        <v>0.3</v>
      </c>
      <c r="E6" s="61">
        <v>0.5</v>
      </c>
      <c r="F6">
        <v>0.8</v>
      </c>
      <c r="G6" s="62">
        <v>2</v>
      </c>
      <c r="H6" t="s">
        <v>62</v>
      </c>
    </row>
    <row r="7" spans="1:8" x14ac:dyDescent="0.35">
      <c r="C7" s="133"/>
      <c r="D7">
        <v>0.05</v>
      </c>
      <c r="E7" s="61">
        <v>0.1</v>
      </c>
      <c r="F7">
        <v>0.15</v>
      </c>
      <c r="G7" s="62">
        <v>0.2</v>
      </c>
      <c r="H7" t="s">
        <v>64</v>
      </c>
    </row>
    <row r="8" spans="1:8" x14ac:dyDescent="0.35">
      <c r="C8" s="9" t="s">
        <v>19</v>
      </c>
      <c r="D8">
        <v>0.2</v>
      </c>
      <c r="E8" s="61">
        <v>0.5</v>
      </c>
      <c r="F8">
        <v>0.8</v>
      </c>
      <c r="G8" s="62">
        <v>2</v>
      </c>
      <c r="H8" t="s">
        <v>62</v>
      </c>
    </row>
    <row r="9" spans="1:8" x14ac:dyDescent="0.35">
      <c r="C9" s="133" t="s">
        <v>21</v>
      </c>
      <c r="D9">
        <v>0.5</v>
      </c>
      <c r="E9" s="61">
        <v>1</v>
      </c>
      <c r="F9">
        <v>1.5</v>
      </c>
      <c r="G9" s="62">
        <v>3</v>
      </c>
      <c r="H9" t="s">
        <v>65</v>
      </c>
    </row>
    <row r="10" spans="1:8" x14ac:dyDescent="0.35">
      <c r="C10" s="133"/>
      <c r="D10">
        <v>0.05</v>
      </c>
      <c r="E10" s="61">
        <v>0.1</v>
      </c>
      <c r="F10">
        <v>0.15</v>
      </c>
      <c r="G10" s="62">
        <v>0.3</v>
      </c>
      <c r="H10" t="s">
        <v>63</v>
      </c>
    </row>
    <row r="13" spans="1:8" x14ac:dyDescent="0.35">
      <c r="A13" s="14" t="s">
        <v>66</v>
      </c>
      <c r="B13" s="60"/>
      <c r="D13" s="134" t="s">
        <v>67</v>
      </c>
      <c r="E13" s="134"/>
      <c r="F13" s="13">
        <f ca="1">INDIRECT("a14")</f>
        <v>43774</v>
      </c>
    </row>
    <row r="14" spans="1:8" x14ac:dyDescent="0.35">
      <c r="A14" s="66">
        <v>43774</v>
      </c>
      <c r="B14" s="67">
        <v>1.04</v>
      </c>
      <c r="C14" t="s">
        <v>68</v>
      </c>
      <c r="D14" s="67"/>
      <c r="E14" s="67"/>
      <c r="F14" s="13"/>
    </row>
    <row r="15" spans="1:8" x14ac:dyDescent="0.35">
      <c r="A15" s="13">
        <v>43735</v>
      </c>
      <c r="B15" s="68">
        <v>1.03</v>
      </c>
      <c r="C15" t="s">
        <v>69</v>
      </c>
      <c r="D15" s="67"/>
      <c r="E15" s="67"/>
      <c r="F15" s="13"/>
    </row>
    <row r="16" spans="1:8" x14ac:dyDescent="0.35">
      <c r="A16" s="13">
        <v>43384</v>
      </c>
      <c r="B16" s="61">
        <v>1.02</v>
      </c>
      <c r="C16" s="9" t="s">
        <v>70</v>
      </c>
      <c r="D16" s="67"/>
      <c r="E16" s="67"/>
      <c r="F16" s="13"/>
    </row>
    <row r="17" spans="1:3" x14ac:dyDescent="0.35">
      <c r="A17" s="13">
        <v>43306</v>
      </c>
      <c r="B17" s="61">
        <v>1.01</v>
      </c>
      <c r="C17" t="s">
        <v>71</v>
      </c>
    </row>
    <row r="18" spans="1:3" x14ac:dyDescent="0.35">
      <c r="A18" s="13">
        <v>43294</v>
      </c>
      <c r="B18" s="61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C99A0B-9CF1-48CB-971B-63AC4DD2BE5F}"/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2023-12-19T20:49:23Z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