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TRC/Drift Calculations/2023/"/>
    </mc:Choice>
  </mc:AlternateContent>
  <xr:revisionPtr revIDLastSave="0" documentId="8_{2D8C49AF-B2B6-4AC4-9B54-B2ADAD133436}" xr6:coauthVersionLast="47" xr6:coauthVersionMax="47" xr10:uidLastSave="{00000000-0000-0000-0000-000000000000}"/>
  <bookViews>
    <workbookView xWindow="150" yWindow="25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<sst xmlns="http://schemas.openxmlformats.org/spreadsheetml/2006/main" count="119" uniqueCount="79">
  <si>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</si>
  <si>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</si>
  <si>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</si>
  <si>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</si>
  <si>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</si>
  <si>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</si>
  <si>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</si>
  <si>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</si>
  <si>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</si>
  <si>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</si>
  <si>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</si>
  <si>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</si>
  <si>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</si>
  <si>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</si>
  <si>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</si>
  <si>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</si>
  <si>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</si>
  <si>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</si>
  <si>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</si>
  <si>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</si>
  <si>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</si>
  <si>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</si>
  <si>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</si>
  <si>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</si>
  <si>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</si>
  <si>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</si>
  <si>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</si>
  <si>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</si>
  <si>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</si>
  <si>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</si>
  <si>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</si>
  <si>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</si>
  <si>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</si>
  <si>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</si>
  <si>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</si>
  <si>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</si>
  <si>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</si>
  <si>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</si>
  <si>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</si>
  <si>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</si>
  <si>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</si>
  <si>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</si>
  <si>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</si>
  <si>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</si>
  <si>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</si>
  <si>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</si>
  <si>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</si>
  <si>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</si>
  <si>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</si>
  <si>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</si>
  <si>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</si>
  <si>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</si>
  <si>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</si>
  <si>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</si>
  <si>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</si>
  <si>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</si>
  <si>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</si>
  <si>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</si>
  <si>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</si>
  <si>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</si>
  <si>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</si>
  <si>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</si>
  <si>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</si>
  <si>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</si>
  <si>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</si>
  <si>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</si>
  <si>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</si>
  <si>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</si>
  <si>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</si>
  <si>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</si>
  <si>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</si>
  <si>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</si>
  <si>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</si>
  <si>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</si>
  <si>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THR-13</t>
  </si>
  <si>
    <t>TRC</t>
  </si>
  <si>
    <t>ER, BA</t>
  </si>
  <si>
    <t>THR-14</t>
  </si>
  <si>
    <t>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</si>
</sst>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7" zoomScale="120" zoomScaleNormal="120" zoomScaleSheetLayoutView="100" workbookViewId="0">
      <selection activeCell="E31" sqref="E31:P32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17.91</v>
      </c>
      <c r="G12" s="2">
        <v>17.91</v>
      </c>
      <c r="H12" s="1">
        <v>17.989999999999998</v>
      </c>
      <c r="I12" s="2">
        <v>17.989999999999998</v>
      </c>
      <c r="J12" s="26">
        <f>IF(COUNT(F12:I12)=4,(H12-F12)-(I12-G12),0)</f>
        <v>0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1102</v>
      </c>
      <c r="G13" s="4">
        <v>1194</v>
      </c>
      <c r="H13" s="3">
        <v>1176</v>
      </c>
      <c r="I13" s="4">
        <v>1190</v>
      </c>
      <c r="J13" s="29">
        <f>IF(COUNT(F13:I13)=4,((H13-F13)-(I13-G13))/F13,0)</f>
        <v>7.0780399274047182E-2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7.73</v>
      </c>
      <c r="G14" s="124">
        <v>7.63</v>
      </c>
      <c r="H14" s="122">
        <v>7.75</v>
      </c>
      <c r="I14" s="124">
        <v>7.69</v>
      </c>
      <c r="J14" s="30">
        <f>IF(COUNT(F14:I15)=4,(H14-F14)-(I14-G14),0)</f>
        <v>-4.0000000000000924E-2</v>
      </c>
      <c r="K14" s="20"/>
      <c r="L14" s="75"/>
      <c r="M14" s="118" t="s">
        <v>17</v>
      </c>
      <c r="N14" s="118"/>
      <c r="O14" s="7">
        <v>45078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-5.1746442432083987E-3</v>
      </c>
      <c r="K15" s="20"/>
      <c r="L15" s="75"/>
      <c r="M15" s="117" t="s">
        <v>18</v>
      </c>
      <c r="N15" s="117"/>
      <c r="O15" s="72">
        <v>0.48958333333333331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7.49</v>
      </c>
      <c r="G16" s="4">
        <v>7.47</v>
      </c>
      <c r="H16" s="8">
        <v>7.52</v>
      </c>
      <c r="I16" s="4">
        <v>7.48</v>
      </c>
      <c r="J16" s="32">
        <f>IF(COUNT(F16:I16)=4,(H16-F16)-(I16-G16),0)</f>
        <v>1.9999999999998685E-2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23.31</v>
      </c>
      <c r="G17" s="124">
        <v>23.03</v>
      </c>
      <c r="H17" s="122">
        <v>22.78</v>
      </c>
      <c r="I17" s="124">
        <v>23.02</v>
      </c>
      <c r="J17" s="30">
        <f>IF(COUNT(F17:I17)=4,(H17-F17)-(I17-G17),0)</f>
        <v>-0.51999999999999602</v>
      </c>
      <c r="K17" s="20"/>
      <c r="L17" s="75"/>
      <c r="M17" s="118" t="s">
        <v>23</v>
      </c>
      <c r="N17" s="118"/>
      <c r="O17" s="7">
        <v>45078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-2.2308022308022139E-2</v>
      </c>
      <c r="K18" s="20"/>
      <c r="L18" s="75"/>
      <c r="M18" s="117" t="s">
        <v>24</v>
      </c>
      <c r="N18" s="117"/>
      <c r="O18" s="72">
        <v>0.63888888888888895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22.49</v>
      </c>
      <c r="G22" s="12">
        <v>22.57</v>
      </c>
      <c r="H22" s="44">
        <f>IF(OR(F22="",G22=""),0,F22-G22)</f>
        <v>-8.0000000000001847E-2</v>
      </c>
      <c r="I22" s="45">
        <f>IFERROR(ROUND(ABS(J12)+ABS(H22),2),0)</f>
        <v>0.08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12753.9</v>
      </c>
      <c r="H23" s="49">
        <f>IF(OR(F23="",G23=""),0,(F23-G23)/G23)</f>
        <v>1.0671245658190857E-2</v>
      </c>
      <c r="I23" s="50">
        <f>IFERROR(ROUND(ABS(J13)+ABS(H23),4),0)</f>
        <v>8.1500000000000003E-2</v>
      </c>
      <c r="J23" s="51" t="str">
        <f>IF(COUNT(F13:I13,F23:G23)&lt;6,"",IF(ABS(I23)&lt;=Information!D5,"Excellent",IF(ABS(I23)&lt;Information!E5,"Good",IF(ABS(I23)&lt;Information!F5,"Fair",IF(I23&lt;=Information!G5,"Poor","Max. Limit")))))</f>
        <v>Good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8.74</v>
      </c>
      <c r="G24" s="105">
        <v>8.8800000000000008</v>
      </c>
      <c r="H24" s="52">
        <f>IF(OR(F24="",G24=""),0,F24-G24)</f>
        <v>-0.14000000000000057</v>
      </c>
      <c r="I24" s="53">
        <f>IFERROR(ROUND(ABS(J14)+ABS(H24),2),0)</f>
        <v>0.18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-1.5765765765765827E-2</v>
      </c>
      <c r="I25" s="55">
        <f>IFERROR(ROUND(ABS(J15)+ABS(H25),4),0)</f>
        <v>2.0899999999999998E-2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</v>
      </c>
      <c r="H26" s="56">
        <f>IF(OR(F26="",G26=""),0,F26-G26)</f>
        <v>-8.0000000000000071E-2</v>
      </c>
      <c r="I26" s="87">
        <f>IFERROR(ROUND(ABS(J16)+(ABS(H26)+ABS(H27))/2,2),0)</f>
        <v>0.09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10.11</v>
      </c>
      <c r="H27" s="56">
        <f>IF(OR(F27="",G27=""),0,F27-G27)</f>
        <v>-7.0000000000000284E-2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-0.06</v>
      </c>
      <c r="H28" s="56">
        <f>IF(OR(F28="",G28=""),0,F28-G28)</f>
        <v>0.06</v>
      </c>
      <c r="I28" s="57">
        <f>IFERROR(ROUND(ABS(J17)+AVERAGE(ABS(H28),ABS(H29)),2),0)</f>
        <v>4.03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Good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117.04</v>
      </c>
      <c r="H29" s="58">
        <f>IF(OR(F29="",G29=""),0,F29-G29)</f>
        <v>6.9599999999999937</v>
      </c>
      <c r="I29" s="59">
        <f>IFERROR(ROUND(ABS(J18)+ABS((H29)/G29),4),0)</f>
        <v>8.1799999999999998E-2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3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4EBEA3-7B12-4DC5-AB0C-0A33103885EA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cp:lastPrinted>2023-06-14T18:15:16Z</cp:lastPrinted>
  <dcterms:created xsi:type="dcterms:W3CDTF">2018-03-01T17:53:00Z</dcterms:created>
  <dcterms:modified xsi:type="dcterms:W3CDTF">2023-12-19T21:01:30Z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