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BRD/Drift Calibrations/2023/"/>
    </mc:Choice>
  </mc:AlternateContent>
  <xr:revisionPtr revIDLastSave="0" documentId="8_{C0747352-43ED-4621-9173-C030FE72A388}" xr6:coauthVersionLast="47" xr6:coauthVersionMax="47" xr10:uidLastSave="{00000000-0000-0000-0000-000000000000}"/>
  <bookViews>
    <workbookView xWindow="520" yWindow="8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<sst xmlns="http://schemas.openxmlformats.org/spreadsheetml/2006/main" count="119" uniqueCount="79">
  <si>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</si>
  <si>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</si>
  <si>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</si>
  <si>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</si>
  <si>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</si>
  <si>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</si>
  <si>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</si>
  <si>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</si>
  <si>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</si>
  <si>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</si>
  <si>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</si>
  <si>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</si>
  <si>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</si>
  <si>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</si>
  <si>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</si>
  <si>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</si>
  <si>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</si>
  <si>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</si>
  <si>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</si>
  <si>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</si>
  <si>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</si>
  <si>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</si>
  <si>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</si>
  <si>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</si>
  <si>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</si>
  <si>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</si>
  <si>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</si>
  <si>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</si>
  <si>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</si>
  <si>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</si>
  <si>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</si>
  <si>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</si>
  <si>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</si>
  <si>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</si>
  <si>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</si>
  <si>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</si>
  <si>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</si>
  <si>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</si>
  <si>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</si>
  <si>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</si>
  <si>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</si>
  <si>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</si>
  <si>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</si>
  <si>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</si>
  <si>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</si>
  <si>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</si>
  <si>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</si>
  <si>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</si>
  <si>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</si>
  <si>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</si>
  <si>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</si>
  <si>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</si>
  <si>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</si>
  <si>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</si>
  <si>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</si>
  <si>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</si>
  <si>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</si>
  <si>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</si>
  <si>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</si>
  <si>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</si>
  <si>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</si>
  <si>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</si>
  <si>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</si>
  <si>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</si>
  <si>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</si>
  <si>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</si>
  <si>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</si>
  <si>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</si>
  <si>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</si>
  <si>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</si>
  <si>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</si>
  <si>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</si>
  <si>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</si>
  <si>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</si>
  <si>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THR-16</t>
  </si>
  <si>
    <t>BRD</t>
  </si>
  <si>
    <t>BA, ER</t>
  </si>
  <si>
    <t>THR-18</t>
  </si>
  <si>
    <t>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</si>
</sst>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22" zoomScale="120" zoomScaleNormal="120" zoomScaleSheetLayoutView="100" workbookViewId="0">
      <selection activeCell="O14" sqref="O14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18.309999999999999</v>
      </c>
      <c r="G12" s="2">
        <v>18.329999999999998</v>
      </c>
      <c r="H12" s="1">
        <v>18.37</v>
      </c>
      <c r="I12" s="2">
        <v>18.420000000000002</v>
      </c>
      <c r="J12" s="26">
        <f>IF(COUNT(F12:I12)=4,(H12-F12)-(I12-G12),0)</f>
        <v>-3.0000000000001137E-2</v>
      </c>
      <c r="K12" s="20"/>
      <c r="L12" s="20"/>
      <c r="M12" s="118" t="s">
        <v>11</v>
      </c>
      <c r="N12" s="11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795</v>
      </c>
      <c r="G13" s="4">
        <v>744</v>
      </c>
      <c r="H13" s="3">
        <v>749</v>
      </c>
      <c r="I13" s="4">
        <v>748</v>
      </c>
      <c r="J13" s="29">
        <f>IF(COUNT(F13:I13)=4,((H13-F13)-(I13-G13))/F13,0)</f>
        <v>-6.2893081761006289E-2</v>
      </c>
      <c r="K13" s="20"/>
      <c r="L13" s="75"/>
      <c r="M13" s="117" t="s">
        <v>14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6.4</v>
      </c>
      <c r="G14" s="124">
        <v>6.52</v>
      </c>
      <c r="H14" s="122">
        <v>6.22</v>
      </c>
      <c r="I14" s="124">
        <v>6.22</v>
      </c>
      <c r="J14" s="30">
        <f>IF(COUNT(F14:I15)=4,(H14-F14)-(I14-G14),0)</f>
        <v>0.11999999999999922</v>
      </c>
      <c r="K14" s="20"/>
      <c r="L14" s="75"/>
      <c r="M14" s="118" t="s">
        <v>17</v>
      </c>
      <c r="N14" s="118"/>
      <c r="O14" s="7">
        <v>45083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1.8749999999999878E-2</v>
      </c>
      <c r="K15" s="20"/>
      <c r="L15" s="75"/>
      <c r="M15" s="117" t="s">
        <v>18</v>
      </c>
      <c r="N15" s="117"/>
      <c r="O15" s="72">
        <v>0.44722222222222219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7.14</v>
      </c>
      <c r="G16" s="4">
        <v>7.24</v>
      </c>
      <c r="H16" s="8">
        <v>7.15</v>
      </c>
      <c r="I16" s="4">
        <v>7.2</v>
      </c>
      <c r="J16" s="32">
        <f>IF(COUNT(F16:I16)=4,(H16-F16)-(I16-G16),0)</f>
        <v>5.0000000000000711E-2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70.73</v>
      </c>
      <c r="G17" s="124">
        <v>68.510000000000005</v>
      </c>
      <c r="H17" s="122">
        <v>49.01</v>
      </c>
      <c r="I17" s="124">
        <v>52.09</v>
      </c>
      <c r="J17" s="30">
        <f>IF(COUNT(F17:I17)=4,(H17-F17)-(I17-G17),0)</f>
        <v>-5.3000000000000043</v>
      </c>
      <c r="K17" s="20"/>
      <c r="L17" s="75"/>
      <c r="M17" s="118" t="s">
        <v>23</v>
      </c>
      <c r="N17" s="118"/>
      <c r="O17" s="7">
        <v>45084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-7.4932843206560212E-2</v>
      </c>
      <c r="K18" s="20"/>
      <c r="L18" s="75"/>
      <c r="M18" s="117" t="s">
        <v>24</v>
      </c>
      <c r="N18" s="117"/>
      <c r="O18" s="72">
        <v>0.38194444444444442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78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21.8</v>
      </c>
      <c r="G22" s="12">
        <v>21.6</v>
      </c>
      <c r="H22" s="44">
        <f>IF(OR(F22="",G22=""),0,F22-G22)</f>
        <v>0.19999999999999929</v>
      </c>
      <c r="I22" s="45">
        <f>IFERROR(ROUND(ABS(J12)+ABS(H22),2),0)</f>
        <v>0.23</v>
      </c>
      <c r="J22" s="46" t="str">
        <f>IF(COUNT(F12:I12,F22:G22)&lt;6,"",IF(ABS(I22)&lt;=Information!D4,"Excellent",IF(ABS(I22)&lt;=Information!E4,"Good",IF(ABS(I22)&lt;=Information!F4,"Fair",IF(I22&lt;=Information!G4,"Poor","Max. Limit")))))</f>
        <v>Good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12955</v>
      </c>
      <c r="H23" s="49">
        <f>IF(OR(F23="",G23=""),0,(F23-G23)/G23)</f>
        <v>-5.0173678116557313E-3</v>
      </c>
      <c r="I23" s="50">
        <f>IFERROR(ROUND(ABS(J13)+ABS(H23),4),0)</f>
        <v>6.7900000000000002E-2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Good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9.02</v>
      </c>
      <c r="G24" s="105">
        <v>8.9</v>
      </c>
      <c r="H24" s="52">
        <f>IF(OR(F24="",G24=""),0,F24-G24)</f>
        <v>0.11999999999999922</v>
      </c>
      <c r="I24" s="53">
        <f>IFERROR(ROUND(ABS(J14)+ABS(H24),2),0)</f>
        <v>0.24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1.3483146067415642E-2</v>
      </c>
      <c r="I25" s="55">
        <f>IFERROR(ROUND(ABS(J15)+ABS(H25),4),0)</f>
        <v>3.2199999999999999E-2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7.08</v>
      </c>
      <c r="H26" s="56">
        <f>IF(OR(F26="",G26=""),0,F26-G26)</f>
        <v>-6.0000000000000497E-2</v>
      </c>
      <c r="I26" s="87">
        <f>IFERROR(ROUND(ABS(J16)+(ABS(H26)+ABS(H27))/2,2),0)</f>
        <v>0.12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10.11</v>
      </c>
      <c r="H27" s="56">
        <f>IF(OR(F27="",G27=""),0,F27-G27)</f>
        <v>-7.0000000000000284E-2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-0.23</v>
      </c>
      <c r="H28" s="56">
        <f>IF(OR(F28="",G28=""),0,F28-G28)</f>
        <v>0.23</v>
      </c>
      <c r="I28" s="57">
        <f>IFERROR(ROUND(ABS(J17)+AVERAGE(ABS(H28),ABS(H29)),2),0)</f>
        <v>7.87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Fair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119.1</v>
      </c>
      <c r="H29" s="58">
        <f>IF(OR(F29="",G29=""),0,F29-G29)</f>
        <v>4.9000000000000057</v>
      </c>
      <c r="I29" s="59">
        <f>IFERROR(ROUND(ABS(J18)+ABS((H29)/G29),4),0)</f>
        <v>0.11609999999999999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EB51A9-5485-4474-AA9A-41E3478C69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3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2023-12-19T19:59:57Z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