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C/Drift Calculations/2023/"/>
    </mc:Choice>
  </mc:AlternateContent>
  <xr:revisionPtr revIDLastSave="46" documentId="8_{1DD80D11-9E7D-46EA-89B7-77942BEEA627}" xr6:coauthVersionLast="47" xr6:coauthVersionMax="47" xr10:uidLastSave="{FD2F5A35-1AE6-46F1-9234-DBD9F024FC3E}"/>
  <bookViews>
    <workbookView xWindow="152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<sst xmlns="http://schemas.openxmlformats.org/spreadsheetml/2006/main" count="119" uniqueCount="78">
  <si>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</si>
  <si>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</si>
  <si>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</si>
  <si>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</si>
  <si>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</si>
  <si>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</si>
  <si>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</si>
  <si>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</si>
  <si>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</si>
  <si>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</si>
  <si>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</si>
  <si>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</si>
  <si>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</si>
  <si>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</si>
  <si>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</si>
  <si>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</si>
  <si>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</si>
  <si>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</si>
  <si>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</si>
  <si>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</si>
  <si>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</si>
  <si>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</si>
  <si>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</si>
  <si>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</si>
  <si>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</si>
  <si>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</si>
  <si>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</si>
  <si>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</si>
  <si>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</si>
  <si>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</si>
  <si>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</si>
  <si>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</si>
  <si>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</si>
  <si>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</si>
  <si>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</si>
  <si>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</si>
  <si>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</si>
  <si>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</si>
  <si>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</si>
  <si>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</si>
  <si>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</si>
  <si>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</si>
  <si>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</si>
  <si>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</si>
  <si>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</si>
  <si>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</si>
  <si>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</si>
  <si>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</si>
  <si>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</si>
  <si>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</si>
  <si>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</si>
  <si>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</si>
  <si>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</si>
  <si>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</si>
  <si>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</si>
  <si>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</si>
  <si>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</si>
  <si>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</si>
  <si>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</si>
  <si>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</si>
  <si>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</si>
  <si>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</si>
  <si>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</si>
  <si>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</si>
  <si>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</si>
  <si>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</si>
  <si>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</si>
  <si>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</si>
  <si>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</si>
  <si>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</si>
  <si>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</si>
  <si>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</si>
  <si>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</si>
  <si>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</si>
  <si>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THR-19</t>
  </si>
  <si>
    <t>TRC</t>
  </si>
  <si>
    <t>EM</t>
  </si>
  <si>
    <t>THR-18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</si>
</sst>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9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8" fillId="0" borderId="39" xfId="0" applyFont="1" applyBorder="1" applyAlignment="1" applyProtection="1">
      <alignment horizontal="right" vertical="center"/>
      <protection locked="0"/>
    </xf>
    <xf numFmtId="0" fontId="8" fillId="0" borderId="41" xfId="0" applyFont="1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O19" sqref="O1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31" t="s">
        <v>0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2" t="s">
        <v>1</v>
      </c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2" t="s">
        <v>73</v>
      </c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3"/>
      <c r="O9" s="133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4"/>
      <c r="J10" s="135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6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22.74</v>
      </c>
      <c r="G12" s="2">
        <v>22.79</v>
      </c>
      <c r="H12" s="1">
        <v>22.68</v>
      </c>
      <c r="I12" s="2">
        <v>22.74</v>
      </c>
      <c r="J12" s="26">
        <f>IF(COUNT(F12:I12)=4,(H12-F12)-(I12-G12),0)</f>
        <v>-9.9999999999980105E-3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10825</v>
      </c>
      <c r="G13" s="4">
        <v>10856</v>
      </c>
      <c r="H13" s="3">
        <v>10843</v>
      </c>
      <c r="I13" s="4">
        <v>10865</v>
      </c>
      <c r="J13" s="29">
        <f>IF(COUNT(F13:I13)=4,((H13-F13)-(I13-G13))/F13,0)</f>
        <v>8.3140877598152421E-4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7">
        <v>6.31</v>
      </c>
      <c r="G14" s="124">
        <v>6.46</v>
      </c>
      <c r="H14" s="122">
        <v>6.43</v>
      </c>
      <c r="I14" s="124">
        <v>6.56</v>
      </c>
      <c r="J14" s="30">
        <f>IF(COUNT(F14:I15)=4,(H14-F14)-(I14-G14),0)</f>
        <v>2.0000000000000462E-2</v>
      </c>
      <c r="K14" s="20"/>
      <c r="L14" s="75"/>
      <c r="M14" s="118" t="s">
        <v>17</v>
      </c>
      <c r="N14" s="118"/>
      <c r="O14" s="7">
        <v>45152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8"/>
      <c r="G15" s="129"/>
      <c r="H15" s="130"/>
      <c r="I15" s="129"/>
      <c r="J15" s="31">
        <f>IF(COUNT($F$14:$I$15)=4,(($H$14-$F$14)-($I$14-$G$14))/$F$14,0)</f>
        <v>3.1695721077655251E-3</v>
      </c>
      <c r="K15" s="20"/>
      <c r="L15" s="75"/>
      <c r="M15" s="117" t="s">
        <v>18</v>
      </c>
      <c r="N15" s="117"/>
      <c r="O15" s="72">
        <v>0.51041666666666663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7.36</v>
      </c>
      <c r="G16" s="4">
        <v>7.3</v>
      </c>
      <c r="H16" s="8">
        <v>7.45</v>
      </c>
      <c r="I16" s="4">
        <v>7.36</v>
      </c>
      <c r="J16" s="32">
        <f>IF(COUNT(F16:I16)=4,(H16-F16)-(I16-G16),0)</f>
        <v>2.9999999999999361E-2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7.6</v>
      </c>
      <c r="G17" s="124">
        <v>6.1</v>
      </c>
      <c r="H17" s="122">
        <v>8.3000000000000007</v>
      </c>
      <c r="I17" s="124">
        <v>7.2</v>
      </c>
      <c r="J17" s="30">
        <f>IF(COUNT(F17:I17)=4,(H17-F17)-(I17-G17),0)</f>
        <v>-0.39999999999999947</v>
      </c>
      <c r="K17" s="20"/>
      <c r="L17" s="75"/>
      <c r="M17" s="118" t="s">
        <v>23</v>
      </c>
      <c r="N17" s="118"/>
      <c r="O17" s="7">
        <v>45153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-5.2631578947368356E-2</v>
      </c>
      <c r="K18" s="20"/>
      <c r="L18" s="75"/>
      <c r="M18" s="117" t="s">
        <v>24</v>
      </c>
      <c r="N18" s="117"/>
      <c r="O18" s="72">
        <v>0.5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22.53</v>
      </c>
      <c r="G22" s="12">
        <v>22.67</v>
      </c>
      <c r="H22" s="44">
        <f>IF(OR(F22="",G22=""),0,F22-G22)</f>
        <v>-0.14000000000000057</v>
      </c>
      <c r="I22" s="45">
        <f>IFERROR(ROUND(ABS(J12)+ABS(H22),2),0)</f>
        <v>0.15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12857</v>
      </c>
      <c r="H23" s="49">
        <f>IF(OR(F23="",G23=""),0,(F23-G23)/G23)</f>
        <v>2.5666951855020611E-3</v>
      </c>
      <c r="I23" s="50">
        <f>IFERROR(ROUND(ABS(J13)+ABS(H23),4),0)</f>
        <v>3.3999999999999998E-3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8.73</v>
      </c>
      <c r="G24" s="105">
        <v>8.69</v>
      </c>
      <c r="H24" s="52">
        <f>IF(OR(F24="",G24=""),0,F24-G24)</f>
        <v>4.0000000000000924E-2</v>
      </c>
      <c r="I24" s="53">
        <f>IFERROR(ROUND(ABS(J14)+ABS(H24),2),0)</f>
        <v>0.06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4.6029919447642034E-3</v>
      </c>
      <c r="I25" s="55">
        <f>IFERROR(ROUND(ABS(J15)+ABS(H25),4),0)</f>
        <v>7.7999999999999996E-3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7.12</v>
      </c>
      <c r="H26" s="56">
        <f>IF(OR(F26="",G26=""),0,F26-G26)</f>
        <v>-0.10000000000000053</v>
      </c>
      <c r="I26" s="87">
        <f>IFERROR(ROUND(ABS(J16)+(ABS(H26)+ABS(H27))/2,2),0)</f>
        <v>0.11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10.09</v>
      </c>
      <c r="H27" s="56">
        <f>IF(OR(F27="",G27=""),0,F27-G27)</f>
        <v>-5.0000000000000711E-2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0.03</v>
      </c>
      <c r="H28" s="56">
        <f>IF(OR(F28="",G28=""),0,F28-G28)</f>
        <v>-0.03</v>
      </c>
      <c r="I28" s="57">
        <f>IFERROR(ROUND(ABS(J17)+AVERAGE(ABS(H28),ABS(H29)),2),0)</f>
        <v>0.41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5.2600000000000001E-2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7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7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7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7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8" t="s">
        <v>67</v>
      </c>
      <c r="E13" s="138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E392C-0638-4490-93C2-154CBC25DF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2023-12-19T21:11:00Z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