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G/DRIFT Calculations/"/>
    </mc:Choice>
  </mc:AlternateContent>
  <xr:revisionPtr revIDLastSave="49" documentId="8_{E7E1DEA9-CBA1-42A5-9747-53BF39DBFD06}" xr6:coauthVersionLast="47" xr6:coauthVersionMax="47" xr10:uidLastSave="{641F7330-91D7-45BB-973D-FB0C2E31FA35}"/>
  <bookViews>
    <workbookView xWindow="8860" yWindow="14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<sst xmlns="http://schemas.openxmlformats.org/spreadsheetml/2006/main" count="119" uniqueCount="79">
  <si>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</si>
  <si>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</si>
  <si>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</si>
  <si>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</si>
  <si>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</si>
  <si>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</si>
  <si>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</si>
  <si>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</si>
  <si>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</si>
  <si>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</si>
  <si>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</si>
  <si>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</si>
  <si>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</si>
  <si>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</si>
  <si>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</si>
  <si>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</si>
  <si>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</si>
  <si>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</si>
  <si>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</si>
  <si>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</si>
  <si>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</si>
  <si>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</si>
  <si>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</si>
  <si>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</si>
  <si>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</si>
  <si>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</si>
  <si>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</si>
  <si>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</si>
  <si>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</si>
  <si>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</si>
  <si>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</si>
  <si>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</si>
  <si>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</si>
  <si>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</si>
  <si>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</si>
  <si>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</si>
  <si>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</si>
  <si>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</si>
  <si>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</si>
  <si>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</si>
  <si>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</si>
  <si>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</si>
  <si>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</si>
  <si>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</si>
  <si>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</si>
  <si>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</si>
  <si>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</si>
  <si>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</si>
  <si>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</si>
  <si>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</si>
  <si>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</si>
  <si>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</si>
  <si>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</si>
  <si>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</si>
  <si>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</si>
  <si>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</si>
  <si>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</si>
  <si>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</si>
  <si>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</si>
  <si>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</si>
  <si>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</si>
  <si>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</si>
  <si>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</si>
  <si>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</si>
  <si>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</si>
  <si>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</si>
  <si>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</si>
  <si>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</si>
  <si>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</si>
  <si>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</si>
  <si>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</si>
  <si>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</si>
  <si>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</si>
  <si>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</si>
  <si>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THR-15</t>
  </si>
  <si>
    <t>WNG</t>
  </si>
  <si>
    <t>ER/KP/BA</t>
  </si>
  <si>
    <t>THR-17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</si>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</sst>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7" zoomScale="120" zoomScaleNormal="120" zoomScaleSheetLayoutView="100" workbookViewId="0">
      <selection activeCell="G30" sqref="G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77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21.09</v>
      </c>
      <c r="G12" s="2">
        <v>21.2</v>
      </c>
      <c r="H12" s="1">
        <v>21.99</v>
      </c>
      <c r="I12" s="2">
        <v>22.04</v>
      </c>
      <c r="J12" s="26">
        <f>IF(COUNT(F12:I12)=4,(H12-F12)-(I12-G12),0)</f>
        <v>5.9999999999998721E-2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3556</v>
      </c>
      <c r="G13" s="4">
        <v>6479</v>
      </c>
      <c r="H13" s="3">
        <v>6404</v>
      </c>
      <c r="I13" s="4">
        <v>6331</v>
      </c>
      <c r="J13" s="29">
        <f>IF(COUNT(F13:I13)=4,((H13-F13)-(I13-G13))/F13,0)</f>
        <v>0.84251968503937003</v>
      </c>
      <c r="K13" s="20"/>
      <c r="L13" s="75"/>
      <c r="M13" s="89" t="s">
        <v>14</v>
      </c>
      <c r="N13" s="89"/>
      <c r="O13" s="6" t="s">
        <v>74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7.05</v>
      </c>
      <c r="G14" s="96">
        <v>7.12</v>
      </c>
      <c r="H14" s="94">
        <v>7.31</v>
      </c>
      <c r="I14" s="96">
        <v>7.39</v>
      </c>
      <c r="J14" s="30">
        <f>IF(COUNT(F14:I15)=4,(H14-F14)-(I14-G14),0)</f>
        <v>-9.9999999999997868E-3</v>
      </c>
      <c r="K14" s="20"/>
      <c r="L14" s="75"/>
      <c r="M14" s="88" t="s">
        <v>17</v>
      </c>
      <c r="N14" s="88"/>
      <c r="O14" s="7">
        <v>45175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-1.4184397163120265E-3</v>
      </c>
      <c r="K15" s="20"/>
      <c r="L15" s="75"/>
      <c r="M15" s="89" t="s">
        <v>18</v>
      </c>
      <c r="N15" s="89"/>
      <c r="O15" s="72">
        <v>0.54166666666666663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7.65</v>
      </c>
      <c r="G16" s="4">
        <v>7.57</v>
      </c>
      <c r="H16" s="8">
        <v>7.72</v>
      </c>
      <c r="I16" s="4">
        <v>7.63</v>
      </c>
      <c r="J16" s="32">
        <f>IF(COUNT(F16:I16)=4,(H16-F16)-(I16-G16),0)</f>
        <v>9.9999999999997868E-3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29.18</v>
      </c>
      <c r="G17" s="96">
        <v>29.04</v>
      </c>
      <c r="H17" s="94">
        <v>23.39</v>
      </c>
      <c r="I17" s="96">
        <v>20.02</v>
      </c>
      <c r="J17" s="30">
        <f>IF(COUNT(F17:I17)=4,(H17-F17)-(I17-G17),0)</f>
        <v>3.2300000000000004</v>
      </c>
      <c r="K17" s="20"/>
      <c r="L17" s="75"/>
      <c r="M17" s="88" t="s">
        <v>23</v>
      </c>
      <c r="N17" s="88"/>
      <c r="O17" s="7">
        <v>45176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0.11069225496915697</v>
      </c>
      <c r="K18" s="20"/>
      <c r="L18" s="75"/>
      <c r="M18" s="89" t="s">
        <v>24</v>
      </c>
      <c r="N18" s="89"/>
      <c r="O18" s="72">
        <v>0.5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22.2</v>
      </c>
      <c r="G22" s="12">
        <v>22.1</v>
      </c>
      <c r="H22" s="44">
        <f>IF(OR(F22="",G22=""),0,F22-G22)</f>
        <v>9.9999999999997868E-2</v>
      </c>
      <c r="I22" s="45">
        <f>IFERROR(ROUND(ABS(J12)+ABS(H22),2),0)</f>
        <v>0.16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12955</v>
      </c>
      <c r="H23" s="49">
        <f>IF(OR(F23="",G23=""),0,(F23-G23)/G23)</f>
        <v>-5.0173678116557313E-3</v>
      </c>
      <c r="I23" s="50">
        <f>IFERROR(ROUND(ABS(J13)+ABS(H23),4),0)</f>
        <v>0.84750000000000003</v>
      </c>
      <c r="J23" s="51" t="str">
        <f>IF(COUNT(F13:I13,F23:G23)&lt;6,"",IF(ABS(I23)&lt;=Information!D5,"Excellent",IF(ABS(I23)&lt;Information!E5,"Good",IF(ABS(I23)&lt;Information!F5,"Fair",IF(I23&lt;=Information!G5,"Poor","Max. Limit")))))</f>
        <v>Max. Limit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99.9</v>
      </c>
      <c r="G24" s="115">
        <v>99.7</v>
      </c>
      <c r="H24" s="52">
        <f>IF(OR(F24="",G24=""),0,F24-G24)</f>
        <v>0.20000000000000284</v>
      </c>
      <c r="I24" s="53">
        <f>IFERROR(ROUND(ABS(J14)+ABS(H24),2),0)</f>
        <v>0.21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2.0060180541625161E-3</v>
      </c>
      <c r="I25" s="55">
        <f>IFERROR(ROUND(ABS(J15)+ABS(H25),4),0)</f>
        <v>3.3999999999999998E-3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7.15</v>
      </c>
      <c r="H26" s="56">
        <f>IF(OR(F26="",G26=""),0,F26-G26)</f>
        <v>-0.13000000000000078</v>
      </c>
      <c r="I26" s="127">
        <f>IFERROR(ROUND(ABS(J16)+(ABS(H26)+ABS(H27))/2,2),0)</f>
        <v>0.08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10.039999999999999</v>
      </c>
      <c r="H27" s="56">
        <f>IF(OR(F27="",G27=""),0,F27-G27)</f>
        <v>0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0.08</v>
      </c>
      <c r="H28" s="56">
        <f>IF(OR(F28="",G28=""),0,F28-G28)</f>
        <v>-0.08</v>
      </c>
      <c r="I28" s="57">
        <f>IFERROR(ROUND(ABS(J17)+AVERAGE(ABS(H28),ABS(H29)),2),0)</f>
        <v>3.37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124.2</v>
      </c>
      <c r="H29" s="58">
        <f>IF(OR(F29="",G29=""),0,F29-G29)</f>
        <v>-0.20000000000000284</v>
      </c>
      <c r="I29" s="59">
        <f>IFERROR(ROUND(ABS(J18)+ABS((H29)/G29),4),0)</f>
        <v>0.1123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A0A26576-3692-4BA0-8A38-3249621A4CD9}"/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2023-12-27T17:13:20Z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