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WNT/DRIFT Calculations/"/>
    </mc:Choice>
  </mc:AlternateContent>
  <xr:revisionPtr revIDLastSave="0" documentId="8_{05985571-3C84-488A-8186-287F73017AAE}" xr6:coauthVersionLast="47" xr6:coauthVersionMax="47" xr10:uidLastSave="{00000000-0000-0000-0000-000000000000}"/>
  <bookViews>
    <workbookView xWindow="8470" yWindow="100" windowWidth="10000" windowHeight="95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<sst xmlns="http://schemas.openxmlformats.org/spreadsheetml/2006/main" count="120" uniqueCount="80">
  <si>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</si>
  <si>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</si>
  <si>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</si>
  <si>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</si>
  <si>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</si>
  <si>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</si>
  <si>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</si>
  <si>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</si>
  <si>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</si>
  <si>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</si>
  <si>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</si>
  <si>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</si>
  <si>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</si>
  <si>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</si>
  <si>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</si>
  <si>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</si>
  <si>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</si>
  <si>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</si>
  <si>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</si>
  <si>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</si>
  <si>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</si>
  <si>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</si>
  <si>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</si>
  <si>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</si>
  <si>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</si>
  <si>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</si>
  <si>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</si>
  <si>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</si>
  <si>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</si>
  <si>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</si>
  <si>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</si>
  <si>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</si>
  <si>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</si>
  <si>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</si>
  <si>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</si>
  <si>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</si>
  <si>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</si>
  <si>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</si>
  <si>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</si>
  <si>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</si>
  <si>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</si>
  <si>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</si>
  <si>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</si>
  <si>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</si>
  <si>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</si>
  <si>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</si>
  <si>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</si>
  <si>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</si>
  <si>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</si>
  <si>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</si>
  <si>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</si>
  <si>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</si>
  <si>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</si>
  <si>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</si>
  <si>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</si>
  <si>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</si>
  <si>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</si>
  <si>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</si>
  <si>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</si>
  <si>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</si>
  <si>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</si>
  <si>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</si>
  <si>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</si>
  <si>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</si>
  <si>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</si>
  <si>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</si>
  <si>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</si>
  <si>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</si>
  <si>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</si>
  <si>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</si>
  <si>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</si>
  <si>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</si>
  <si>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</si>
  <si>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</si>
  <si>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THR-11</t>
  </si>
  <si>
    <t>WNT</t>
  </si>
  <si>
    <t>MO,ER,BA</t>
  </si>
  <si>
    <t>THR-15</t>
  </si>
  <si>
    <t>MO</t>
  </si>
  <si>
    <t>Turbidity sensor reading low, double checked solution with another sonde and was spot on. - 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</si>
</sst>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H7" zoomScale="120" zoomScaleNormal="120" zoomScaleSheetLayoutView="100" workbookViewId="0">
      <selection activeCell="E31" sqref="E31:P32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73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2</v>
      </c>
      <c r="G10" s="84"/>
      <c r="H10" s="83" t="s">
        <v>3</v>
      </c>
      <c r="I10" s="85"/>
      <c r="J10" s="86" t="s">
        <v>4</v>
      </c>
      <c r="K10" s="20"/>
      <c r="L10" s="75"/>
      <c r="M10" s="88" t="s">
        <v>5</v>
      </c>
      <c r="N10" s="8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7"/>
      <c r="K11" s="20"/>
      <c r="L11" s="75"/>
      <c r="M11" s="88" t="s">
        <v>8</v>
      </c>
      <c r="N11" s="8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20.79</v>
      </c>
      <c r="G12" s="2">
        <v>20.82</v>
      </c>
      <c r="H12" s="1">
        <v>21</v>
      </c>
      <c r="I12" s="2">
        <v>21.06</v>
      </c>
      <c r="J12" s="26">
        <f>IF(COUNT(F12:I12)=4,(H12-F12)-(I12-G12),0)</f>
        <v>-2.9999999999997584E-2</v>
      </c>
      <c r="K12" s="20"/>
      <c r="L12" s="20"/>
      <c r="M12" s="88" t="s">
        <v>11</v>
      </c>
      <c r="N12" s="8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939</v>
      </c>
      <c r="G13" s="4">
        <v>947</v>
      </c>
      <c r="H13" s="3">
        <v>1036</v>
      </c>
      <c r="I13" s="4">
        <v>1043</v>
      </c>
      <c r="J13" s="29">
        <f>IF(COUNT(F13:I13)=4,((H13-F13)-(I13-G13))/F13,0)</f>
        <v>1.0649627263045794E-3</v>
      </c>
      <c r="K13" s="20"/>
      <c r="L13" s="75"/>
      <c r="M13" s="89" t="s">
        <v>14</v>
      </c>
      <c r="N13" s="89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15</v>
      </c>
      <c r="E14" s="92" t="s">
        <v>16</v>
      </c>
      <c r="F14" s="94">
        <v>7.2</v>
      </c>
      <c r="G14" s="96">
        <v>7.83</v>
      </c>
      <c r="H14" s="94">
        <v>7.41</v>
      </c>
      <c r="I14" s="96">
        <v>7.71</v>
      </c>
      <c r="J14" s="30">
        <f>IF(COUNT(F14:I15)=4,(H14-F14)-(I14-G14),0)</f>
        <v>0.33000000000000007</v>
      </c>
      <c r="K14" s="20"/>
      <c r="L14" s="75"/>
      <c r="M14" s="88" t="s">
        <v>17</v>
      </c>
      <c r="N14" s="88"/>
      <c r="O14" s="7">
        <v>45195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4.5833333333333344E-2</v>
      </c>
      <c r="K15" s="20"/>
      <c r="L15" s="75"/>
      <c r="M15" s="89" t="s">
        <v>18</v>
      </c>
      <c r="N15" s="89"/>
      <c r="O15" s="72">
        <v>0.59166666666666667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7.17</v>
      </c>
      <c r="G16" s="4">
        <v>7.21</v>
      </c>
      <c r="H16" s="8">
        <v>7.13</v>
      </c>
      <c r="I16" s="4">
        <v>7.13</v>
      </c>
      <c r="J16" s="32">
        <f>IF(COUNT(F16:I16)=4,(H16-F16)-(I16-G16),0)</f>
        <v>4.0000000000000036E-2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21</v>
      </c>
      <c r="E17" s="92" t="s">
        <v>22</v>
      </c>
      <c r="F17" s="94">
        <v>8.4</v>
      </c>
      <c r="G17" s="96">
        <v>8.6</v>
      </c>
      <c r="H17" s="94">
        <v>8.1999999999999993</v>
      </c>
      <c r="I17" s="96">
        <v>7.4</v>
      </c>
      <c r="J17" s="30">
        <f>IF(COUNT(F17:I17)=4,(H17-F17)-(I17-G17),0)</f>
        <v>0.99999999999999822</v>
      </c>
      <c r="K17" s="20"/>
      <c r="L17" s="75"/>
      <c r="M17" s="88" t="s">
        <v>23</v>
      </c>
      <c r="N17" s="88"/>
      <c r="O17" s="7">
        <v>45196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0.11904761904761883</v>
      </c>
      <c r="K18" s="20"/>
      <c r="L18" s="75"/>
      <c r="M18" s="89" t="s">
        <v>24</v>
      </c>
      <c r="N18" s="89"/>
      <c r="O18" s="72">
        <v>0.51388888888888895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25</v>
      </c>
      <c r="N19" s="89"/>
      <c r="O19" s="71" t="s">
        <v>78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26</v>
      </c>
      <c r="G20" s="84"/>
      <c r="H20" s="121" t="s">
        <v>27</v>
      </c>
      <c r="I20" s="123" t="s">
        <v>28</v>
      </c>
      <c r="J20" s="98" t="s">
        <v>29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2"/>
      <c r="I21" s="124"/>
      <c r="J21" s="99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21.26</v>
      </c>
      <c r="G22" s="12">
        <v>21.26</v>
      </c>
      <c r="H22" s="44">
        <f>IF(OR(F22="",G22=""),0,F22-G22)</f>
        <v>0</v>
      </c>
      <c r="I22" s="45">
        <f>IFERROR(ROUND(ABS(J12)+ABS(H22),2),0)</f>
        <v>0.03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12890</v>
      </c>
      <c r="G23" s="13">
        <v>12855</v>
      </c>
      <c r="H23" s="49">
        <f>IF(OR(F23="",G23=""),0,(F23-G23)/G23)</f>
        <v>2.7226760015558148E-3</v>
      </c>
      <c r="I23" s="50">
        <f>IFERROR(ROUND(ABS(J13)+ABS(H23),4),0)</f>
        <v>3.8E-3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15</v>
      </c>
      <c r="E24" s="92" t="s">
        <v>16</v>
      </c>
      <c r="F24" s="113">
        <v>9</v>
      </c>
      <c r="G24" s="115">
        <v>8.93</v>
      </c>
      <c r="H24" s="52">
        <f>IF(OR(F24="",G24=""),0,F24-G24)</f>
        <v>7.0000000000000284E-2</v>
      </c>
      <c r="I24" s="53">
        <f>IFERROR(ROUND(ABS(J14)+ABS(H24),2),0)</f>
        <v>0.4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Good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110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7.838745800671924E-3</v>
      </c>
      <c r="I25" s="55">
        <f>IFERROR(ROUND(ABS(J15)+ABS(H25),4),0)</f>
        <v>5.3699999999999998E-2</v>
      </c>
      <c r="J25" s="11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19</v>
      </c>
      <c r="E26" s="92" t="s">
        <v>20</v>
      </c>
      <c r="F26" s="61">
        <v>7.02</v>
      </c>
      <c r="G26" s="13">
        <v>7.05</v>
      </c>
      <c r="H26" s="56">
        <f>IF(OR(F26="",G26=""),0,F26-G26)</f>
        <v>-3.0000000000000249E-2</v>
      </c>
      <c r="I26" s="127">
        <f>IFERROR(ROUND(ABS(J16)+(ABS(H26)+ABS(H27))/2,2),0)</f>
        <v>0.08</v>
      </c>
      <c r="J26" s="108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119" t="s">
        <v>35</v>
      </c>
      <c r="M26" s="111" t="s">
        <v>36</v>
      </c>
      <c r="N26" s="111" t="s">
        <v>37</v>
      </c>
      <c r="O26" s="111" t="s">
        <v>38</v>
      </c>
      <c r="P26" s="119" t="s">
        <v>39</v>
      </c>
      <c r="Q26" s="110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>
        <v>10.039999999999999</v>
      </c>
      <c r="G27" s="13">
        <v>10.08</v>
      </c>
      <c r="H27" s="56">
        <f>IF(OR(F27="",G27=""),0,F27-G27)</f>
        <v>-4.0000000000000924E-2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21</v>
      </c>
      <c r="E28" s="92" t="s">
        <v>22</v>
      </c>
      <c r="F28" s="61">
        <v>0</v>
      </c>
      <c r="G28" s="13">
        <v>-0.14000000000000001</v>
      </c>
      <c r="H28" s="56">
        <f>IF(OR(F28="",G28=""),0,F28-G28)</f>
        <v>0.14000000000000001</v>
      </c>
      <c r="I28" s="57">
        <f>IFERROR(ROUND(ABS(J17)+AVERAGE(ABS(H28),ABS(H29)),2),0)</f>
        <v>3.61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Poor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110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>
        <v>124</v>
      </c>
      <c r="G29" s="14">
        <v>118.92</v>
      </c>
      <c r="H29" s="58">
        <f>IF(OR(F29="",G29=""),0,F29-G29)</f>
        <v>5.0799999999999983</v>
      </c>
      <c r="I29" s="59">
        <f>IFERROR(ROUND(ABS(J18)+ABS((H29)/G29),4),0)</f>
        <v>0.1618</v>
      </c>
      <c r="J29" s="109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60</v>
      </c>
      <c r="E31" s="129" t="s">
        <v>79</v>
      </c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9FA51010-0A64-4131-B3B4-9B266B118C2B}"/>
</file>

<file path=customXml/itemProps2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2023-12-27T18:25:25Z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