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_Stations/WNT/DRIFT Calculations/"/>
    </mc:Choice>
  </mc:AlternateContent>
  <xr:revisionPtr revIDLastSave="0" documentId="8_{77FA0379-26BA-4B3F-9BB4-884957897948}" xr6:coauthVersionLast="47" xr6:coauthVersionMax="47" xr10:uidLastSave="{00000000-0000-0000-0000-000000000000}"/>
  <bookViews>
    <workbookView xWindow="8860" yWindow="90" windowWidth="10000" windowHeight="957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<sst xmlns="http://schemas.openxmlformats.org/spreadsheetml/2006/main" count="119" uniqueCount="79">
  <si>
    <t>DRIFT ERROR CALCULATION WORKSHEET</t>
  </si>
  <si>
    <t>CA Department of Water Resources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</si>
  <si>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</si>
  <si>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</si>
  <si>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</si>
  <si>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</si>
  <si>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</si>
  <si>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</si>
  <si>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</si>
  <si>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</si>
  <si>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</si>
  <si>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</si>
  <si>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</si>
  <si>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</si>
  <si>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</si>
  <si>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</si>
  <si>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</si>
  <si>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</si>
  <si>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</si>
  <si>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</si>
  <si>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</si>
  <si>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</si>
  <si>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</si>
  <si>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</si>
  <si>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</si>
  <si>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</si>
  <si>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</si>
  <si>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</si>
  <si>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</si>
  <si>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</si>
  <si>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</si>
  <si>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</si>
  <si>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</si>
  <si>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</si>
  <si>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</si>
  <si>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</si>
  <si>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</si>
  <si>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</si>
  <si>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</si>
  <si>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</si>
  <si>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</si>
  <si>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</si>
  <si>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</si>
  <si>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</si>
  <si>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</si>
  <si>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</si>
  <si>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</si>
  <si>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</si>
  <si>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</si>
  <si>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</si>
  <si>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</si>
  <si>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</si>
  <si>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</si>
  <si>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</si>
  <si>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</si>
  <si>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</si>
  <si>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</si>
  <si>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</si>
  <si>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</si>
  <si>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</si>
  <si>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</si>
  <si>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Standard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</si>
  <si>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</si>
  <si>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</si>
  <si>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</si>
  <si>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</si>
  <si>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</si>
  <si>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</si>
  <si>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</si>
  <si>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</si>
  <si>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</si>
  <si>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</si>
  <si>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</si>
  <si>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Division of Intergrated Science &amp; Engineering - Tidal Habitat Restoration (THR)</t>
  </si>
  <si>
    <t>THR-21</t>
  </si>
  <si>
    <t>WNG</t>
  </si>
  <si>
    <t>BA, MO</t>
  </si>
  <si>
    <t>THR-18</t>
  </si>
  <si>
    <t>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</si>
</sst>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29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5" fillId="3" borderId="0" xfId="0" applyFont="1" applyFill="1" applyAlignment="1">
      <alignment horizontal="center" wrapText="1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3" borderId="29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0" fillId="3" borderId="33" xfId="0" applyFill="1" applyBorder="1" applyAlignment="1">
      <alignment horizontal="left" vertical="center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H19" zoomScaleNormal="100" zoomScaleSheetLayoutView="100" workbookViewId="0">
      <selection activeCell="E31" sqref="E31:P32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1.7265625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 x14ac:dyDescent="0.35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 x14ac:dyDescent="0.35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 x14ac:dyDescent="0.35">
      <c r="A4" s="17"/>
      <c r="B4" s="17"/>
      <c r="C4" s="19"/>
      <c r="D4" s="129" t="s">
        <v>0</v>
      </c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 x14ac:dyDescent="0.35">
      <c r="A5" s="17"/>
      <c r="B5" s="17"/>
      <c r="C5" s="1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 x14ac:dyDescent="0.35">
      <c r="A6" s="17"/>
      <c r="B6" s="17"/>
      <c r="C6" s="19"/>
      <c r="D6" s="130" t="s">
        <v>1</v>
      </c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7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 x14ac:dyDescent="0.35">
      <c r="A7" s="17"/>
      <c r="B7" s="17"/>
      <c r="C7" s="19"/>
      <c r="D7" s="130" t="s">
        <v>73</v>
      </c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7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35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 x14ac:dyDescent="0.35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5"/>
      <c r="M9" s="20"/>
      <c r="N9" s="131"/>
      <c r="O9" s="131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 x14ac:dyDescent="0.35">
      <c r="A10" s="17"/>
      <c r="B10" s="17"/>
      <c r="C10" s="19"/>
      <c r="D10" s="20"/>
      <c r="E10" s="20"/>
      <c r="F10" s="109" t="s">
        <v>2</v>
      </c>
      <c r="G10" s="110"/>
      <c r="H10" s="109" t="s">
        <v>3</v>
      </c>
      <c r="I10" s="132"/>
      <c r="J10" s="133" t="s">
        <v>4</v>
      </c>
      <c r="K10" s="20"/>
      <c r="L10" s="75"/>
      <c r="M10" s="118" t="s">
        <v>5</v>
      </c>
      <c r="N10" s="118"/>
      <c r="O10" s="5" t="s">
        <v>74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 x14ac:dyDescent="0.35">
      <c r="A11" s="17"/>
      <c r="B11" s="17"/>
      <c r="C11" s="19"/>
      <c r="D11" s="20"/>
      <c r="E11" s="20"/>
      <c r="F11" s="22" t="s">
        <v>6</v>
      </c>
      <c r="G11" s="23" t="s">
        <v>7</v>
      </c>
      <c r="H11" s="22" t="s">
        <v>6</v>
      </c>
      <c r="I11" s="23" t="s">
        <v>7</v>
      </c>
      <c r="J11" s="134"/>
      <c r="K11" s="20"/>
      <c r="L11" s="75"/>
      <c r="M11" s="118" t="s">
        <v>8</v>
      </c>
      <c r="N11" s="118"/>
      <c r="O11" s="6" t="s">
        <v>75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5">
      <c r="A12" s="17"/>
      <c r="B12" s="17"/>
      <c r="C12" s="19"/>
      <c r="D12" s="24" t="s">
        <v>9</v>
      </c>
      <c r="E12" s="25" t="s">
        <v>10</v>
      </c>
      <c r="F12" s="1">
        <v>16.88</v>
      </c>
      <c r="G12" s="2">
        <v>16.940000000000001</v>
      </c>
      <c r="H12" s="1">
        <v>17.62</v>
      </c>
      <c r="I12" s="2">
        <v>17.72</v>
      </c>
      <c r="J12" s="26">
        <f>IF(COUNT(F12:I12)=4,(H12-F12)-(I12-G12),0)</f>
        <v>-3.9999999999995595E-2</v>
      </c>
      <c r="K12" s="20"/>
      <c r="L12" s="20"/>
      <c r="M12" s="118" t="s">
        <v>11</v>
      </c>
      <c r="N12" s="118"/>
      <c r="O12" s="6" t="s">
        <v>76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17"/>
      <c r="B13" s="17"/>
      <c r="C13" s="19"/>
      <c r="D13" s="27" t="s">
        <v>12</v>
      </c>
      <c r="E13" s="28" t="s">
        <v>13</v>
      </c>
      <c r="F13" s="3">
        <v>1406</v>
      </c>
      <c r="G13" s="4">
        <v>1411</v>
      </c>
      <c r="H13" s="3">
        <v>1235</v>
      </c>
      <c r="I13" s="4">
        <v>1237</v>
      </c>
      <c r="J13" s="29">
        <f>IF(COUNT(F13:I13)=4,((H13-F13)-(I13-G13))/F13,0)</f>
        <v>2.1337126600284497E-3</v>
      </c>
      <c r="K13" s="20"/>
      <c r="L13" s="75"/>
      <c r="M13" s="117" t="s">
        <v>14</v>
      </c>
      <c r="N13" s="117"/>
      <c r="O13" s="6" t="s">
        <v>77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17"/>
      <c r="B14" s="17"/>
      <c r="C14" s="19"/>
      <c r="D14" s="119" t="s">
        <v>15</v>
      </c>
      <c r="E14" s="85" t="s">
        <v>16</v>
      </c>
      <c r="F14" s="122">
        <v>6.48</v>
      </c>
      <c r="G14" s="124">
        <v>6.76</v>
      </c>
      <c r="H14" s="122">
        <v>7.53</v>
      </c>
      <c r="I14" s="124">
        <v>7.62</v>
      </c>
      <c r="J14" s="30">
        <f>IF(COUNT(F14:I15)=4,(H14-F14)-(I14-G14),0)</f>
        <v>0.1899999999999995</v>
      </c>
      <c r="K14" s="20"/>
      <c r="L14" s="75"/>
      <c r="M14" s="118" t="s">
        <v>17</v>
      </c>
      <c r="N14" s="118"/>
      <c r="O14" s="7">
        <v>45225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 x14ac:dyDescent="0.35">
      <c r="A15" s="17"/>
      <c r="B15" s="17"/>
      <c r="C15" s="19"/>
      <c r="D15" s="126"/>
      <c r="E15" s="86"/>
      <c r="F15" s="127"/>
      <c r="G15" s="128"/>
      <c r="H15" s="127"/>
      <c r="I15" s="128"/>
      <c r="J15" s="31">
        <f>IF(COUNT($F$14:$I$15)=4,(($H$14-$F$14)-($I$14-$G$14))/$F$14,0)</f>
        <v>2.932098765432091E-2</v>
      </c>
      <c r="K15" s="20"/>
      <c r="L15" s="75"/>
      <c r="M15" s="117" t="s">
        <v>18</v>
      </c>
      <c r="N15" s="117"/>
      <c r="O15" s="72">
        <v>0.49305555555555558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9" customHeight="1" x14ac:dyDescent="0.35">
      <c r="A16" s="17"/>
      <c r="B16" s="17"/>
      <c r="C16" s="19"/>
      <c r="D16" s="76" t="s">
        <v>19</v>
      </c>
      <c r="E16" s="77" t="s">
        <v>20</v>
      </c>
      <c r="F16" s="8">
        <v>7.04</v>
      </c>
      <c r="G16" s="4">
        <v>7.13</v>
      </c>
      <c r="H16" s="8">
        <v>7.23</v>
      </c>
      <c r="I16" s="4">
        <v>7.24</v>
      </c>
      <c r="J16" s="32">
        <f>IF(COUNT(F16:I16)=4,(H16-F16)-(I16-G16),0)</f>
        <v>8.0000000000000071E-2</v>
      </c>
      <c r="K16" s="20"/>
      <c r="L16" s="75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35">
      <c r="A17" s="17"/>
      <c r="B17" s="17"/>
      <c r="C17" s="19"/>
      <c r="D17" s="119" t="s">
        <v>21</v>
      </c>
      <c r="E17" s="85" t="s">
        <v>22</v>
      </c>
      <c r="F17" s="122">
        <v>8.07</v>
      </c>
      <c r="G17" s="124">
        <v>6.39</v>
      </c>
      <c r="H17" s="122">
        <v>10.33</v>
      </c>
      <c r="I17" s="124">
        <v>7.55</v>
      </c>
      <c r="J17" s="30">
        <f>IF(COUNT(F17:I17)=4,(H17-F17)-(I17-G17),0)</f>
        <v>1.0999999999999996</v>
      </c>
      <c r="K17" s="20"/>
      <c r="L17" s="75"/>
      <c r="M17" s="118" t="s">
        <v>23</v>
      </c>
      <c r="N17" s="118"/>
      <c r="O17" s="7">
        <v>45226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35">
      <c r="A18" s="17"/>
      <c r="B18" s="17"/>
      <c r="C18" s="19"/>
      <c r="D18" s="120"/>
      <c r="E18" s="121"/>
      <c r="F18" s="123"/>
      <c r="G18" s="125"/>
      <c r="H18" s="123"/>
      <c r="I18" s="125"/>
      <c r="J18" s="33">
        <f>IF(COUNT($F$17:$I$18)=4,(($H$17-$F$17)-($I$17-$G$17))/$F$17,0)</f>
        <v>0.13630731102850058</v>
      </c>
      <c r="K18" s="20"/>
      <c r="L18" s="75"/>
      <c r="M18" s="117" t="s">
        <v>24</v>
      </c>
      <c r="N18" s="117"/>
      <c r="O18" s="72">
        <v>0.58333333333333337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35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117" t="s">
        <v>25</v>
      </c>
      <c r="N19" s="117"/>
      <c r="O19" s="71" t="s">
        <v>78</v>
      </c>
      <c r="P19" s="100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 x14ac:dyDescent="0.35">
      <c r="A20" s="17"/>
      <c r="B20" s="17"/>
      <c r="C20" s="19"/>
      <c r="D20" s="38"/>
      <c r="E20" s="39"/>
      <c r="F20" s="109" t="s">
        <v>26</v>
      </c>
      <c r="G20" s="110"/>
      <c r="H20" s="111" t="s">
        <v>27</v>
      </c>
      <c r="I20" s="113" t="s">
        <v>28</v>
      </c>
      <c r="J20" s="115" t="s">
        <v>29</v>
      </c>
      <c r="K20" s="20"/>
      <c r="L20" s="75"/>
      <c r="M20" s="75"/>
      <c r="N20" s="75"/>
      <c r="O20" s="20"/>
      <c r="P20" s="100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 x14ac:dyDescent="0.35">
      <c r="A21" s="17"/>
      <c r="B21" s="17"/>
      <c r="C21" s="19"/>
      <c r="D21" s="38"/>
      <c r="E21" s="39"/>
      <c r="F21" s="22" t="s">
        <v>61</v>
      </c>
      <c r="G21" s="40" t="s">
        <v>6</v>
      </c>
      <c r="H21" s="112"/>
      <c r="I21" s="114"/>
      <c r="J21" s="116"/>
      <c r="K21" s="20"/>
      <c r="L21" s="41" t="s">
        <v>30</v>
      </c>
      <c r="M21" s="42" t="s">
        <v>31</v>
      </c>
      <c r="N21" s="42" t="s">
        <v>32</v>
      </c>
      <c r="O21" s="42" t="s">
        <v>33</v>
      </c>
      <c r="P21" s="65" t="s">
        <v>34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49999999999999" customHeight="1" x14ac:dyDescent="0.35">
      <c r="A22" s="17"/>
      <c r="B22" s="17"/>
      <c r="C22" s="19"/>
      <c r="D22" s="43" t="s">
        <v>9</v>
      </c>
      <c r="E22" s="25" t="s">
        <v>10</v>
      </c>
      <c r="F22" s="10">
        <v>20.14</v>
      </c>
      <c r="G22" s="12">
        <v>20.12</v>
      </c>
      <c r="H22" s="44">
        <f>IF(OR(F22="",G22=""),0,F22-G22)</f>
        <v>1.9999999999999574E-2</v>
      </c>
      <c r="I22" s="45">
        <f>IFERROR(ROUND(ABS(J12)+ABS(H22),2),0)</f>
        <v>0.06</v>
      </c>
      <c r="J22" s="46" t="str">
        <f>IF(COUNT(F12:I12,F22:G22)&lt;6,"",IF(ABS(I22)&lt;=Information!D4,"Excellent",IF(ABS(I22)&lt;=Information!E4,"Good",IF(ABS(I22)&lt;=Information!F4,"Fair",IF(I22&lt;=Information!G4,"Poor","Max. Limit")))))</f>
        <v>Excellent</v>
      </c>
      <c r="K22" s="20"/>
      <c r="L22" s="47" t="s">
        <v>35</v>
      </c>
      <c r="M22" s="47" t="s">
        <v>36</v>
      </c>
      <c r="N22" s="47" t="s">
        <v>37</v>
      </c>
      <c r="O22" s="47" t="s">
        <v>38</v>
      </c>
      <c r="P22" s="47" t="s">
        <v>39</v>
      </c>
      <c r="Q22" s="20" t="s">
        <v>10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49999999999999" customHeight="1" x14ac:dyDescent="0.35">
      <c r="A23" s="17"/>
      <c r="B23" s="17"/>
      <c r="C23" s="19"/>
      <c r="D23" s="48" t="s">
        <v>12</v>
      </c>
      <c r="E23" s="28" t="s">
        <v>13</v>
      </c>
      <c r="F23" s="61">
        <v>12890</v>
      </c>
      <c r="G23" s="13">
        <v>12818</v>
      </c>
      <c r="H23" s="49">
        <f>IF(OR(F23="",G23=""),0,(F23-G23)/G23)</f>
        <v>5.6171009517865505E-3</v>
      </c>
      <c r="I23" s="50">
        <f>IFERROR(ROUND(ABS(J13)+ABS(H23),4),0)</f>
        <v>7.7999999999999996E-3</v>
      </c>
      <c r="J23" s="51" t="str">
        <f>IF(COUNT(F13:I13,F23:G23)&lt;6,"",IF(ABS(I23)&lt;=Information!D5,"Excellent",IF(ABS(I23)&lt;Information!E5,"Good",IF(ABS(I23)&lt;Information!F5,"Fair",IF(I23&lt;=Information!G5,"Poor","Max. Limit")))))</f>
        <v>Excellent</v>
      </c>
      <c r="K23" s="20"/>
      <c r="L23" s="47" t="s">
        <v>40</v>
      </c>
      <c r="M23" s="47" t="s">
        <v>41</v>
      </c>
      <c r="N23" s="47" t="s">
        <v>42</v>
      </c>
      <c r="O23" s="47" t="s">
        <v>43</v>
      </c>
      <c r="P23" s="47" t="s">
        <v>44</v>
      </c>
      <c r="Q23" s="20" t="s">
        <v>13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49999999999999" customHeight="1" x14ac:dyDescent="0.35">
      <c r="A24" s="17"/>
      <c r="B24" s="17"/>
      <c r="C24" s="19"/>
      <c r="D24" s="83" t="s">
        <v>15</v>
      </c>
      <c r="E24" s="85" t="s">
        <v>16</v>
      </c>
      <c r="F24" s="103">
        <v>9.39</v>
      </c>
      <c r="G24" s="105">
        <v>9.2899999999999991</v>
      </c>
      <c r="H24" s="52">
        <f>IF(OR(F24="",G24=""),0,F24-G24)</f>
        <v>0.10000000000000142</v>
      </c>
      <c r="I24" s="53">
        <f>IFERROR(ROUND(ABS(J14)+ABS(H24),2),0)</f>
        <v>0.28999999999999998</v>
      </c>
      <c r="J24" s="10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Excellent</v>
      </c>
      <c r="K24" s="20"/>
      <c r="L24" s="78" t="s">
        <v>45</v>
      </c>
      <c r="M24" s="78" t="s">
        <v>46</v>
      </c>
      <c r="N24" s="78" t="s">
        <v>37</v>
      </c>
      <c r="O24" s="78" t="s">
        <v>38</v>
      </c>
      <c r="P24" s="78" t="s">
        <v>39</v>
      </c>
      <c r="Q24" s="82" t="s">
        <v>16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49999999999999" customHeight="1" x14ac:dyDescent="0.35">
      <c r="A25" s="17"/>
      <c r="B25" s="17"/>
      <c r="C25" s="19"/>
      <c r="D25" s="84"/>
      <c r="E25" s="86"/>
      <c r="F25" s="104"/>
      <c r="G25" s="106"/>
      <c r="H25" s="54">
        <f>IF(OR(F24="",G24=""),0,(F24-G24)/G24)</f>
        <v>1.0764262648008765E-2</v>
      </c>
      <c r="I25" s="55">
        <f>IFERROR(ROUND(ABS(J15)+ABS(H25),4),0)</f>
        <v>4.0099999999999997E-2</v>
      </c>
      <c r="J25" s="108"/>
      <c r="K25" s="20"/>
      <c r="L25" s="79" t="s">
        <v>47</v>
      </c>
      <c r="M25" s="79" t="s">
        <v>48</v>
      </c>
      <c r="N25" s="79" t="s">
        <v>49</v>
      </c>
      <c r="O25" s="79" t="s">
        <v>50</v>
      </c>
      <c r="P25" s="79" t="s">
        <v>51</v>
      </c>
      <c r="Q25" s="82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49999999999999" customHeight="1" x14ac:dyDescent="0.35">
      <c r="A26" s="17"/>
      <c r="B26" s="17"/>
      <c r="C26" s="19"/>
      <c r="D26" s="83" t="s">
        <v>19</v>
      </c>
      <c r="E26" s="85" t="s">
        <v>20</v>
      </c>
      <c r="F26" s="61">
        <v>7.02</v>
      </c>
      <c r="G26" s="13">
        <v>7.04</v>
      </c>
      <c r="H26" s="56">
        <f>IF(OR(F26="",G26=""),0,F26-G26)</f>
        <v>-2.0000000000000462E-2</v>
      </c>
      <c r="I26" s="87">
        <f>IFERROR(ROUND(ABS(J16)+(ABS(H26)+ABS(H27))/2,2),0)</f>
        <v>0.11</v>
      </c>
      <c r="J26" s="89" t="str">
        <f>IF(COUNT(F16:I16,F26:G27)&lt;8,"",IF(ABS(I26)&lt;=Information!D8,"Excellent",IF(ABS(I26)&lt;=Information!E8,"Good",IF(ABS(I26)&lt;=Information!F8,"Fair",IF(I26&lt;=Information!G8,"Poor","Max. Limit")))))</f>
        <v>Excellent</v>
      </c>
      <c r="K26" s="20"/>
      <c r="L26" s="91" t="s">
        <v>35</v>
      </c>
      <c r="M26" s="93" t="s">
        <v>36</v>
      </c>
      <c r="N26" s="93" t="s">
        <v>37</v>
      </c>
      <c r="O26" s="93" t="s">
        <v>38</v>
      </c>
      <c r="P26" s="91" t="s">
        <v>39</v>
      </c>
      <c r="Q26" s="82" t="s">
        <v>52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49999999999999" customHeight="1" x14ac:dyDescent="0.35">
      <c r="A27" s="17"/>
      <c r="B27" s="17"/>
      <c r="C27" s="19"/>
      <c r="D27" s="84"/>
      <c r="E27" s="86"/>
      <c r="F27" s="61">
        <v>10.039999999999999</v>
      </c>
      <c r="G27" s="13">
        <v>10.08</v>
      </c>
      <c r="H27" s="56">
        <f>IF(OR(F27="",G27=""),0,F27-G27)</f>
        <v>-4.0000000000000924E-2</v>
      </c>
      <c r="I27" s="88"/>
      <c r="J27" s="90"/>
      <c r="K27" s="20"/>
      <c r="L27" s="92"/>
      <c r="M27" s="93"/>
      <c r="N27" s="93"/>
      <c r="O27" s="93"/>
      <c r="P27" s="92"/>
      <c r="Q27" s="82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49999999999999" customHeight="1" x14ac:dyDescent="0.35">
      <c r="A28" s="17"/>
      <c r="B28" s="17"/>
      <c r="C28" s="19"/>
      <c r="D28" s="83" t="s">
        <v>21</v>
      </c>
      <c r="E28" s="85" t="s">
        <v>22</v>
      </c>
      <c r="F28" s="61">
        <v>0</v>
      </c>
      <c r="G28" s="13">
        <v>-1.21</v>
      </c>
      <c r="H28" s="56">
        <f>IF(OR(F28="",G28=""),0,F28-G28)</f>
        <v>1.21</v>
      </c>
      <c r="I28" s="57">
        <f>IFERROR(ROUND(ABS(J17)+AVERAGE(ABS(H28),ABS(H29)),2),0)</f>
        <v>1.73</v>
      </c>
      <c r="J28" s="89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Fair</v>
      </c>
      <c r="K28" s="20"/>
      <c r="L28" s="78" t="s">
        <v>53</v>
      </c>
      <c r="M28" s="78" t="s">
        <v>54</v>
      </c>
      <c r="N28" s="78" t="s">
        <v>55</v>
      </c>
      <c r="O28" s="78" t="s">
        <v>56</v>
      </c>
      <c r="P28" s="66" t="s">
        <v>57</v>
      </c>
      <c r="Q28" s="82" t="s">
        <v>22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49999999999999" customHeight="1" x14ac:dyDescent="0.35">
      <c r="A29" s="17"/>
      <c r="B29" s="17"/>
      <c r="C29" s="19"/>
      <c r="D29" s="101"/>
      <c r="E29" s="102"/>
      <c r="F29" s="11">
        <v>124</v>
      </c>
      <c r="G29" s="14">
        <v>124.04</v>
      </c>
      <c r="H29" s="58">
        <f>IF(OR(F29="",G29=""),0,F29-G29)</f>
        <v>-4.0000000000006253E-2</v>
      </c>
      <c r="I29" s="59">
        <f>IFERROR(ROUND(ABS(J18)+ABS((H29)/G29),4),0)</f>
        <v>0.1366</v>
      </c>
      <c r="J29" s="90"/>
      <c r="K29" s="20"/>
      <c r="L29" s="79" t="s">
        <v>47</v>
      </c>
      <c r="M29" s="79" t="s">
        <v>48</v>
      </c>
      <c r="N29" s="79" t="s">
        <v>49</v>
      </c>
      <c r="O29" s="79" t="s">
        <v>58</v>
      </c>
      <c r="P29" s="67" t="s">
        <v>59</v>
      </c>
      <c r="Q29" s="82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49999999999999" customHeight="1" x14ac:dyDescent="0.35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5" customHeight="1" x14ac:dyDescent="0.35">
      <c r="A31" s="17"/>
      <c r="B31" s="17"/>
      <c r="C31" s="19"/>
      <c r="D31" s="80" t="s">
        <v>60</v>
      </c>
      <c r="E31" s="94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6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5" customHeight="1" x14ac:dyDescent="0.35">
      <c r="A32" s="17"/>
      <c r="B32" s="17"/>
      <c r="C32" s="19"/>
      <c r="D32" s="81"/>
      <c r="E32" s="97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9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49999999999999" customHeight="1" x14ac:dyDescent="0.35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3"/>
      <c r="R33" s="73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 x14ac:dyDescent="0.35"/>
  </sheetData>
  <mergeCells count="55">
    <mergeCell ref="D4:Q5"/>
    <mergeCell ref="D6:Q6"/>
    <mergeCell ref="D7:Q7"/>
    <mergeCell ref="N9:O9"/>
    <mergeCell ref="F10:G10"/>
    <mergeCell ref="H10:I10"/>
    <mergeCell ref="J10:J11"/>
    <mergeCell ref="M10:N10"/>
    <mergeCell ref="M11:N11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9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30</v>
      </c>
      <c r="E3" t="s">
        <v>31</v>
      </c>
      <c r="F3" t="s">
        <v>32</v>
      </c>
      <c r="G3" t="s">
        <v>33</v>
      </c>
    </row>
    <row r="4" spans="1:8" x14ac:dyDescent="0.35">
      <c r="C4" s="9" t="s">
        <v>9</v>
      </c>
      <c r="D4">
        <v>0.2</v>
      </c>
      <c r="E4" s="63">
        <v>0.5</v>
      </c>
      <c r="F4">
        <v>0.8</v>
      </c>
      <c r="G4" s="64">
        <v>2</v>
      </c>
      <c r="H4" t="s">
        <v>62</v>
      </c>
    </row>
    <row r="5" spans="1:8" x14ac:dyDescent="0.35">
      <c r="C5" s="9" t="s">
        <v>12</v>
      </c>
      <c r="D5">
        <v>0.03</v>
      </c>
      <c r="E5" s="63">
        <v>0.1</v>
      </c>
      <c r="F5">
        <v>0.15</v>
      </c>
      <c r="G5" s="64">
        <v>0.3</v>
      </c>
      <c r="H5" t="s">
        <v>63</v>
      </c>
    </row>
    <row r="6" spans="1:8" x14ac:dyDescent="0.35">
      <c r="C6" s="135" t="s">
        <v>15</v>
      </c>
      <c r="D6">
        <v>0.3</v>
      </c>
      <c r="E6" s="63">
        <v>0.5</v>
      </c>
      <c r="F6">
        <v>0.8</v>
      </c>
      <c r="G6" s="64">
        <v>2</v>
      </c>
      <c r="H6" t="s">
        <v>62</v>
      </c>
    </row>
    <row r="7" spans="1:8" x14ac:dyDescent="0.35">
      <c r="C7" s="135"/>
      <c r="D7">
        <v>0.05</v>
      </c>
      <c r="E7" s="63">
        <v>0.1</v>
      </c>
      <c r="F7">
        <v>0.15</v>
      </c>
      <c r="G7" s="64">
        <v>0.2</v>
      </c>
      <c r="H7" t="s">
        <v>64</v>
      </c>
    </row>
    <row r="8" spans="1:8" x14ac:dyDescent="0.35">
      <c r="C8" s="9" t="s">
        <v>19</v>
      </c>
      <c r="D8">
        <v>0.2</v>
      </c>
      <c r="E8" s="63">
        <v>0.5</v>
      </c>
      <c r="F8">
        <v>0.8</v>
      </c>
      <c r="G8" s="64">
        <v>2</v>
      </c>
      <c r="H8" t="s">
        <v>62</v>
      </c>
    </row>
    <row r="9" spans="1:8" x14ac:dyDescent="0.35">
      <c r="C9" s="135" t="s">
        <v>21</v>
      </c>
      <c r="D9">
        <v>0.5</v>
      </c>
      <c r="E9" s="63">
        <v>1</v>
      </c>
      <c r="F9">
        <v>1.5</v>
      </c>
      <c r="G9" s="64">
        <v>3</v>
      </c>
      <c r="H9" t="s">
        <v>65</v>
      </c>
    </row>
    <row r="10" spans="1:8" x14ac:dyDescent="0.35">
      <c r="C10" s="135"/>
      <c r="D10">
        <v>0.05</v>
      </c>
      <c r="E10" s="63">
        <v>0.1</v>
      </c>
      <c r="F10">
        <v>0.15</v>
      </c>
      <c r="G10" s="64">
        <v>0.3</v>
      </c>
      <c r="H10" t="s">
        <v>63</v>
      </c>
    </row>
    <row r="13" spans="1:8" x14ac:dyDescent="0.35">
      <c r="A13" s="16" t="s">
        <v>66</v>
      </c>
      <c r="B13" s="62"/>
      <c r="D13" s="136" t="s">
        <v>67</v>
      </c>
      <c r="E13" s="136"/>
      <c r="F13" s="15">
        <f ca="1">INDIRECT("a14")</f>
        <v>43774</v>
      </c>
    </row>
    <row r="14" spans="1:8" x14ac:dyDescent="0.35">
      <c r="A14" s="68">
        <v>43774</v>
      </c>
      <c r="B14" s="69">
        <v>1.04</v>
      </c>
      <c r="C14" t="s">
        <v>68</v>
      </c>
      <c r="D14" s="69"/>
      <c r="E14" s="69"/>
      <c r="F14" s="15"/>
    </row>
    <row r="15" spans="1:8" x14ac:dyDescent="0.35">
      <c r="A15" s="15">
        <v>43735</v>
      </c>
      <c r="B15" s="70">
        <v>1.03</v>
      </c>
      <c r="C15" t="s">
        <v>69</v>
      </c>
      <c r="D15" s="69"/>
      <c r="E15" s="69"/>
      <c r="F15" s="15"/>
    </row>
    <row r="16" spans="1:8" x14ac:dyDescent="0.35">
      <c r="A16" s="15">
        <v>43384</v>
      </c>
      <c r="B16" s="63">
        <v>1.02</v>
      </c>
      <c r="C16" s="9" t="s">
        <v>70</v>
      </c>
      <c r="D16" s="69"/>
      <c r="E16" s="69"/>
      <c r="F16" s="15"/>
    </row>
    <row r="17" spans="1:3" x14ac:dyDescent="0.35">
      <c r="A17" s="15">
        <v>43306</v>
      </c>
      <c r="B17" s="63">
        <v>1.01</v>
      </c>
      <c r="C17" t="s">
        <v>71</v>
      </c>
    </row>
    <row r="18" spans="1:3" x14ac:dyDescent="0.35">
      <c r="A18" s="15">
        <v>43294</v>
      </c>
      <c r="B18" s="63">
        <v>1</v>
      </c>
      <c r="C18" t="s">
        <v>72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6" ma:contentTypeDescription="Create a new document." ma:contentTypeScope="" ma:versionID="0fe65b6c2d221290351a0c0cf9e04617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a6c02b22c16952e626397f03e44134d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8AC2EA2-8FB4-4078-AC31-064DC08377C7}"/>
</file>

<file path=customXml/itemProps3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dcterms:created xsi:type="dcterms:W3CDTF">2018-03-01T17:53:00Z</dcterms:created>
  <dcterms:modified xsi:type="dcterms:W3CDTF">2023-12-27T18:26:58Z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