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BRD/Drift Calibrations/2022/"/>
    </mc:Choice>
  </mc:AlternateContent>
  <xr:revisionPtr revIDLastSave="0" documentId="8_{FF9633B8-1305-42D7-8986-E2BCB458C6BC}" xr6:coauthVersionLast="47" xr6:coauthVersionMax="47" xr10:uidLastSave="{00000000-0000-0000-0000-000000000000}"/>
  <bookViews>
    <workbookView xWindow="-280" yWindow="12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<sst xmlns="http://schemas.openxmlformats.org/spreadsheetml/2006/main" count="119" uniqueCount="78">
  <si>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</si>
  <si>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</si>
  <si>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</si>
  <si>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</si>
  <si>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</si>
  <si>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</si>
  <si>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</si>
  <si>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</si>
  <si>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</si>
  <si>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</si>
  <si>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</si>
  <si>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</si>
  <si>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</si>
  <si>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</si>
  <si>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</si>
  <si>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</si>
  <si>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</si>
  <si>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</si>
  <si>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</si>
  <si>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</si>
  <si>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</si>
  <si>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</si>
  <si>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</si>
  <si>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</si>
  <si>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</si>
  <si>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</si>
  <si>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</si>
  <si>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</si>
  <si>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</si>
  <si>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</si>
  <si>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</si>
  <si>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</si>
  <si>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</si>
  <si>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</si>
  <si>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</si>
  <si>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</si>
  <si>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</si>
  <si>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</si>
  <si>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</si>
  <si>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</si>
  <si>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</si>
  <si>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</si>
  <si>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</si>
  <si>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</si>
  <si>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</si>
  <si>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</si>
  <si>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</si>
  <si>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</si>
  <si>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</si>
  <si>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</si>
  <si>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</si>
  <si>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</si>
  <si>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</si>
  <si>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</si>
  <si>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</si>
  <si>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</si>
  <si>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</si>
  <si>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</si>
  <si>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</si>
  <si>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</si>
  <si>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</si>
  <si>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</si>
  <si>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</si>
  <si>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</si>
  <si>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</si>
  <si>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</si>
  <si>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</si>
  <si>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</si>
  <si>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</si>
  <si>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</si>
  <si>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</si>
  <si>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</si>
  <si>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</si>
  <si>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</si>
  <si>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Bradmoor</t>
  </si>
  <si>
    <t>THR-13</t>
  </si>
  <si>
    <t>Armstrong</t>
  </si>
  <si>
    <t>THR-18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</si>
</sst>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8" zoomScale="120" zoomScaleNormal="120" zoomScaleSheetLayoutView="100" workbookViewId="0">
      <selection activeCell="J22" sqref="J2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77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74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21.65</v>
      </c>
      <c r="G12" s="2">
        <v>21.55</v>
      </c>
      <c r="H12" s="1">
        <v>23.65</v>
      </c>
      <c r="I12" s="2">
        <v>23.81</v>
      </c>
      <c r="J12" s="26">
        <f>IF(COUNT(F12:I12)=4,(H12-F12)-(I12-G12),0)</f>
        <v>-0.25999999999999801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14902</v>
      </c>
      <c r="G13" s="4">
        <v>15008</v>
      </c>
      <c r="H13" s="3">
        <v>14649</v>
      </c>
      <c r="I13" s="4">
        <v>14651</v>
      </c>
      <c r="J13" s="29">
        <f>IF(COUNT(F13:I13)=4,((H13-F13)-(I13-G13))/F13,0)</f>
        <v>6.9789290028184139E-3</v>
      </c>
      <c r="K13" s="20"/>
      <c r="L13" s="75"/>
      <c r="M13" s="117" t="s">
        <v>14</v>
      </c>
      <c r="N13" s="117"/>
      <c r="O13" s="6" t="s">
        <v>75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6.54</v>
      </c>
      <c r="G14" s="124">
        <v>6.49</v>
      </c>
      <c r="H14" s="122">
        <v>6.69</v>
      </c>
      <c r="I14" s="124">
        <v>6.74</v>
      </c>
      <c r="J14" s="30">
        <f>IF(COUNT(F14:I15)=4,(H14-F14)-(I14-G14),0)</f>
        <v>-9.9999999999999645E-2</v>
      </c>
      <c r="K14" s="20"/>
      <c r="L14" s="75"/>
      <c r="M14" s="118" t="s">
        <v>17</v>
      </c>
      <c r="N14" s="118"/>
      <c r="O14" s="7">
        <v>44775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-1.5290519877675787E-2</v>
      </c>
      <c r="K15" s="20"/>
      <c r="L15" s="75"/>
      <c r="M15" s="117" t="s">
        <v>18</v>
      </c>
      <c r="N15" s="117"/>
      <c r="O15" s="72">
        <v>0.5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7.41</v>
      </c>
      <c r="G16" s="4">
        <v>7.36</v>
      </c>
      <c r="H16" s="8">
        <v>7.32</v>
      </c>
      <c r="I16" s="4">
        <v>7.32</v>
      </c>
      <c r="J16" s="32">
        <f>IF(COUNT(F16:I16)=4,(H16-F16)-(I16-G16),0)</f>
        <v>-4.9999999999999822E-2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12.56</v>
      </c>
      <c r="G17" s="124">
        <v>13.71</v>
      </c>
      <c r="H17" s="122">
        <v>10.199999999999999</v>
      </c>
      <c r="I17" s="124">
        <v>11.32</v>
      </c>
      <c r="J17" s="30">
        <f>IF(COUNT(F17:I17)=4,(H17-F17)-(I17-G17),0)</f>
        <v>2.9999999999999361E-2</v>
      </c>
      <c r="K17" s="20"/>
      <c r="L17" s="75"/>
      <c r="M17" s="118" t="s">
        <v>23</v>
      </c>
      <c r="N17" s="118"/>
      <c r="O17" s="7">
        <v>44776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2.3885350318470829E-3</v>
      </c>
      <c r="K18" s="20"/>
      <c r="L18" s="75"/>
      <c r="M18" s="117" t="s">
        <v>24</v>
      </c>
      <c r="N18" s="117"/>
      <c r="O18" s="72">
        <v>0.39583333333333331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76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23.97</v>
      </c>
      <c r="G22" s="12">
        <v>24.11</v>
      </c>
      <c r="H22" s="44">
        <f>IF(OR(F22="",G22=""),0,F22-G22)</f>
        <v>-0.14000000000000057</v>
      </c>
      <c r="I22" s="45">
        <f>IFERROR(ROUND(ABS(J12)+ABS(H22),2),0)</f>
        <v>0.4</v>
      </c>
      <c r="J22" s="46" t="str">
        <f>IF(COUNT(F12:I12,F22:G22)&lt;6,"",IF(ABS(I22)&lt;=Information!D4,"Excellent",IF(ABS(I22)&lt;=Information!E4,"Good",IF(ABS(I22)&lt;=Information!F4,"Fair",IF(I22&lt;=Information!G4,"Poor","Max. Limit")))))</f>
        <v>Good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12836</v>
      </c>
      <c r="H23" s="49">
        <f>IF(OR(F23="",G23=""),0,(F23-G23)/G23)</f>
        <v>4.2069180430040513E-3</v>
      </c>
      <c r="I23" s="50">
        <f>IFERROR(ROUND(ABS(J13)+ABS(H23),4),0)</f>
        <v>1.12E-2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8.6300000000000008</v>
      </c>
      <c r="G24" s="105">
        <v>8.7100000000000009</v>
      </c>
      <c r="H24" s="52">
        <f>IF(OR(F24="",G24=""),0,F24-G24)</f>
        <v>-8.0000000000000071E-2</v>
      </c>
      <c r="I24" s="53">
        <f>IFERROR(ROUND(ABS(J14)+ABS(H24),2),0)</f>
        <v>0.18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-9.1848450057405353E-3</v>
      </c>
      <c r="I25" s="55">
        <f>IFERROR(ROUND(ABS(J15)+ABS(H25),4),0)</f>
        <v>2.4500000000000001E-2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</v>
      </c>
      <c r="G26" s="13">
        <v>7</v>
      </c>
      <c r="H26" s="56">
        <f>IF(OR(F26="",G26=""),0,F26-G26)</f>
        <v>0</v>
      </c>
      <c r="I26" s="87">
        <f>IFERROR(ROUND(ABS(J16)+(ABS(H26)+ABS(H27))/2,2),0)</f>
        <v>0.09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</v>
      </c>
      <c r="G27" s="13">
        <v>10.09</v>
      </c>
      <c r="H27" s="56">
        <f>IF(OR(F27="",G27=""),0,F27-G27)</f>
        <v>-8.9999999999999858E-2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-0.08</v>
      </c>
      <c r="H28" s="56">
        <f>IF(OR(F28="",G28=""),0,F28-G28)</f>
        <v>0.08</v>
      </c>
      <c r="I28" s="57">
        <f>IFERROR(ROUND(ABS(J17)+AVERAGE(ABS(H28),ABS(H29)),2),0)</f>
        <v>0.13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123.87</v>
      </c>
      <c r="H29" s="58">
        <f>IF(OR(F29="",G29=""),0,F29-G29)</f>
        <v>0.12999999999999545</v>
      </c>
      <c r="I29" s="59">
        <f>IFERROR(ROUND(ABS(J18)+ABS((H29)/G29),4),0)</f>
        <v>3.3999999999999998E-3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41BE42-3AD0-4F0C-8E41-C6669892B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2022-12-28T22:35:02Z</cp:lastPrinted>
  <dcterms:created xsi:type="dcterms:W3CDTF">2018-03-01T17:53:00Z</dcterms:created>
  <dcterms:modified xsi:type="dcterms:W3CDTF">2023-12-06T19:55:11Z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