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_Stations/ARN/Drift Calculations/2023/"/>
    </mc:Choice>
  </mc:AlternateContent>
  <xr:revisionPtr revIDLastSave="47" documentId="8_{1AF7F073-3E5B-4E16-B94A-266F3107334B}" xr6:coauthVersionLast="47" xr6:coauthVersionMax="47" xr10:uidLastSave="{C7B00B8A-FC76-44E9-BECF-02871EC44AE3}"/>
  <bookViews>
    <workbookView xWindow="260" yWindow="170" windowWidth="10730" windowHeight="987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<sst xmlns="http://schemas.openxmlformats.org/spreadsheetml/2006/main" count="119" uniqueCount="79">
  <si>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</si>
  <si>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</si>
  <si>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</si>
  <si>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</si>
  <si>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</si>
  <si>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</si>
  <si>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</si>
  <si>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</si>
  <si>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</si>
  <si>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</si>
  <si>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</si>
  <si>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</si>
  <si>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</si>
  <si>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</si>
  <si>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</si>
  <si>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</si>
  <si>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</si>
  <si>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</si>
  <si>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</si>
  <si>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</si>
  <si>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</si>
  <si>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</si>
  <si>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</si>
  <si>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</si>
  <si>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</si>
  <si>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</si>
  <si>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</si>
  <si>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</si>
  <si>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</si>
  <si>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</si>
  <si>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</si>
  <si>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</si>
  <si>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</si>
  <si>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</si>
  <si>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</si>
  <si>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</si>
  <si>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</si>
  <si>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</si>
  <si>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</si>
  <si>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</si>
  <si>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</si>
  <si>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</si>
  <si>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</si>
  <si>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</si>
  <si>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</si>
  <si>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</si>
  <si>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</si>
  <si>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</si>
  <si>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</si>
  <si>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</si>
  <si>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</si>
  <si>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</si>
  <si>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</si>
  <si>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</si>
  <si>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</si>
  <si>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</si>
  <si>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</si>
  <si>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</si>
  <si>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</si>
  <si>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</si>
  <si>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</si>
  <si>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</si>
  <si>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</si>
  <si>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</si>
  <si>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</si>
  <si>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</si>
  <si>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</si>
  <si>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</si>
  <si>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</si>
  <si>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</si>
  <si>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</si>
  <si>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</si>
  <si>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</si>
  <si>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</si>
  <si>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THR-13</t>
  </si>
  <si>
    <t>ARN</t>
  </si>
  <si>
    <t>MO/ER/KP/BA</t>
  </si>
  <si>
    <t>THR-12</t>
  </si>
  <si>
    <t>MO/EM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</si>
</sst>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topLeftCell="H8" zoomScale="120" zoomScaleNormal="120" zoomScaleSheetLayoutView="100" workbookViewId="0">
      <selection activeCell="H30" sqref="H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74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75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21.6</v>
      </c>
      <c r="G12" s="2">
        <v>21.61</v>
      </c>
      <c r="H12" s="1">
        <v>21.72</v>
      </c>
      <c r="I12" s="2">
        <v>21.68</v>
      </c>
      <c r="J12" s="26">
        <f>IF(COUNT(F12:I12)=4,(H12-F12)-(I12-G12),0)</f>
        <v>4.9999999999997158E-2</v>
      </c>
      <c r="K12" s="20"/>
      <c r="L12" s="20"/>
      <c r="M12" s="118" t="s">
        <v>11</v>
      </c>
      <c r="N12" s="118"/>
      <c r="O12" s="6" t="s">
        <v>76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1795</v>
      </c>
      <c r="G13" s="4">
        <v>1796</v>
      </c>
      <c r="H13" s="3">
        <v>1811</v>
      </c>
      <c r="I13" s="4">
        <v>1806</v>
      </c>
      <c r="J13" s="29">
        <f>IF(COUNT(F13:I13)=4,((H13-F13)-(I13-G13))/F13,0)</f>
        <v>3.3426183844011141E-3</v>
      </c>
      <c r="K13" s="20"/>
      <c r="L13" s="75"/>
      <c r="M13" s="117" t="s">
        <v>14</v>
      </c>
      <c r="N13" s="117"/>
      <c r="O13" s="6" t="s">
        <v>77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6.32</v>
      </c>
      <c r="G14" s="124">
        <v>6.33</v>
      </c>
      <c r="H14" s="122">
        <v>6.34</v>
      </c>
      <c r="I14" s="124">
        <v>6.29</v>
      </c>
      <c r="J14" s="30">
        <f>IF(COUNT(F14:I15)=4,(H14-F14)-(I14-G14),0)</f>
        <v>5.9999999999999609E-2</v>
      </c>
      <c r="K14" s="20"/>
      <c r="L14" s="75"/>
      <c r="M14" s="118" t="s">
        <v>17</v>
      </c>
      <c r="N14" s="118"/>
      <c r="O14" s="7">
        <v>45120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9.4936708860758872E-3</v>
      </c>
      <c r="K15" s="20"/>
      <c r="L15" s="75"/>
      <c r="M15" s="117" t="s">
        <v>18</v>
      </c>
      <c r="N15" s="117"/>
      <c r="O15" s="72">
        <v>0.50486111111111109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7.52</v>
      </c>
      <c r="G16" s="4">
        <v>7.42</v>
      </c>
      <c r="H16" s="8">
        <v>7.51</v>
      </c>
      <c r="I16" s="4">
        <v>7.42</v>
      </c>
      <c r="J16" s="32">
        <f>IF(COUNT(F16:I16)=4,(H16-F16)-(I16-G16),0)</f>
        <v>-9.9999999999997868E-3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50.4</v>
      </c>
      <c r="G17" s="124">
        <v>46.6</v>
      </c>
      <c r="H17" s="122">
        <v>49.61</v>
      </c>
      <c r="I17" s="124">
        <v>48.73</v>
      </c>
      <c r="J17" s="30">
        <f>IF(COUNT(F17:I17)=4,(H17-F17)-(I17-G17),0)</f>
        <v>-2.9199999999999946</v>
      </c>
      <c r="K17" s="20"/>
      <c r="L17" s="75"/>
      <c r="M17" s="118" t="s">
        <v>23</v>
      </c>
      <c r="N17" s="118"/>
      <c r="O17" s="7">
        <v>45121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-5.7936507936507828E-2</v>
      </c>
      <c r="K18" s="20"/>
      <c r="L18" s="75"/>
      <c r="M18" s="117" t="s">
        <v>24</v>
      </c>
      <c r="N18" s="117"/>
      <c r="O18" s="72">
        <v>0.47916666666666669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78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22.7</v>
      </c>
      <c r="G22" s="12">
        <v>22.6</v>
      </c>
      <c r="H22" s="44">
        <f>IF(OR(F22="",G22=""),0,F22-G22)</f>
        <v>9.9999999999997868E-2</v>
      </c>
      <c r="I22" s="45">
        <f>IFERROR(ROUND(ABS(J12)+ABS(H22),2),0)</f>
        <v>0.15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12890</v>
      </c>
      <c r="G23" s="13">
        <v>12812</v>
      </c>
      <c r="H23" s="49">
        <f>IF(OR(F23="",G23=""),0,(F23-G23)/G23)</f>
        <v>6.0880424601935683E-3</v>
      </c>
      <c r="I23" s="50">
        <f>IFERROR(ROUND(ABS(J13)+ABS(H23),4),0)</f>
        <v>9.4000000000000004E-3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8.75</v>
      </c>
      <c r="G24" s="105">
        <v>8.83</v>
      </c>
      <c r="H24" s="52">
        <f>IF(OR(F24="",G24=""),0,F24-G24)</f>
        <v>-8.0000000000000071E-2</v>
      </c>
      <c r="I24" s="53">
        <f>IFERROR(ROUND(ABS(J14)+ABS(H24),2),0)</f>
        <v>0.14000000000000001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-9.0600226500566327E-3</v>
      </c>
      <c r="I25" s="55">
        <f>IFERROR(ROUND(ABS(J15)+ABS(H25),4),0)</f>
        <v>1.8599999999999998E-2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7.16</v>
      </c>
      <c r="H26" s="56">
        <f>IF(OR(F26="",G26=""),0,F26-G26)</f>
        <v>-0.14000000000000057</v>
      </c>
      <c r="I26" s="87">
        <f>IFERROR(ROUND(ABS(J16)+(ABS(H26)+ABS(H27))/2,2),0)</f>
        <v>0.1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10.08</v>
      </c>
      <c r="H27" s="56">
        <f>IF(OR(F27="",G27=""),0,F27-G27)</f>
        <v>-4.0000000000000924E-2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-0.1</v>
      </c>
      <c r="H28" s="56">
        <f>IF(OR(F28="",G28=""),0,F28-G28)</f>
        <v>0.1</v>
      </c>
      <c r="I28" s="57">
        <f>IFERROR(ROUND(ABS(J17)+AVERAGE(ABS(H28),ABS(H29)),2),0)</f>
        <v>4.97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Good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120</v>
      </c>
      <c r="H29" s="58">
        <f>IF(OR(F29="",G29=""),0,F29-G29)</f>
        <v>4</v>
      </c>
      <c r="I29" s="59">
        <f>IFERROR(ROUND(ABS(J18)+ABS((H29)/G29),4),0)</f>
        <v>9.1300000000000006E-2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9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5" ma:contentTypeDescription="Create a new document." ma:contentTypeScope="" ma:versionID="467d17b86cfe218358f0081b1b22039f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8b2dea0156958bfb8726599075ad8c3f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C7EBED-FB98-427E-A173-77B3244FD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6c8786-3949-4751-bfbd-0a78b1a1da57"/>
    <ds:schemaRef ds:uri="b1310810-eaac-47f3-a903-b8b5d1f645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dcterms:created xsi:type="dcterms:W3CDTF">2018-03-01T17:53:00Z</dcterms:created>
  <dcterms:modified xsi:type="dcterms:W3CDTF">2023-12-05T21:06:24Z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