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WNT/DRIFT Calculations/"/>
    </mc:Choice>
  </mc:AlternateContent>
  <xr:revisionPtr revIDLastSave="48" documentId="8_{BFF4A7FD-1A59-468F-B8CA-69612A72A7AE}" xr6:coauthVersionLast="47" xr6:coauthVersionMax="47" xr10:uidLastSave="{C4DC6FFD-1E13-4AAD-B02E-19F7C4EE2143}"/>
  <bookViews>
    <workbookView xWindow="820" yWindow="-110" windowWidth="18490" windowHeight="1102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1" l="1"/>
  <c r="H22" i="11"/>
  <c r="H23" i="11"/>
  <c r="H24" i="11"/>
  <c r="H25" i="11"/>
  <c r="H26" i="11"/>
  <c r="H27" i="11"/>
  <c r="H28" i="11"/>
  <c r="H29" i="11"/>
  <c r="J18" i="11" l="1"/>
  <c r="J17" i="11"/>
  <c r="J16" i="11"/>
  <c r="J15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<sst xmlns="http://schemas.openxmlformats.org/spreadsheetml/2006/main" count="119" uniqueCount="79">
  <si>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</si>
  <si>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</si>
  <si>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</si>
  <si>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</si>
  <si>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</si>
  <si>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</si>
  <si>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</si>
  <si>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</si>
  <si>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</si>
  <si>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</si>
  <si>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</si>
  <si>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</si>
  <si>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</si>
  <si>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</si>
  <si>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</si>
  <si>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</si>
  <si>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</si>
  <si>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</si>
  <si>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</si>
  <si>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</si>
  <si>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</si>
  <si>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</si>
  <si>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</si>
  <si>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</si>
  <si>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</si>
  <si>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</si>
  <si>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</si>
  <si>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</si>
  <si>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</si>
  <si>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</si>
  <si>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</si>
  <si>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</si>
  <si>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</si>
  <si>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</si>
  <si>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</si>
  <si>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</si>
  <si>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</si>
  <si>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</si>
  <si>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</si>
  <si>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</si>
  <si>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</si>
  <si>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</si>
  <si>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</si>
  <si>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</si>
  <si>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</si>
  <si>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</si>
  <si>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</si>
  <si>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</si>
  <si>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</si>
  <si>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</si>
  <si>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</si>
  <si>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</si>
  <si>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</si>
  <si>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</si>
  <si>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</si>
  <si>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</si>
  <si>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</si>
  <si>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</si>
  <si>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</si>
  <si>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</si>
  <si>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</si>
  <si>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</si>
  <si>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</si>
  <si>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</si>
  <si>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</si>
  <si>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</si>
  <si>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</si>
  <si>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</si>
  <si>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</si>
  <si>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</si>
  <si>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</si>
  <si>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</si>
  <si>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</si>
  <si>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</si>
  <si>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THR-10</t>
  </si>
  <si>
    <t>EM, CN</t>
  </si>
  <si>
    <t>THR-12</t>
  </si>
  <si>
    <t>WNT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</si>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</sst>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A14" zoomScaleNormal="100" zoomScaleSheetLayoutView="100" workbookViewId="0">
      <selection activeCell="O19" sqref="O19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77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12.53</v>
      </c>
      <c r="G12" s="2">
        <v>12.55</v>
      </c>
      <c r="H12" s="1">
        <v>12.95</v>
      </c>
      <c r="I12" s="2">
        <v>12.93</v>
      </c>
      <c r="J12" s="26">
        <f>IF(COUNT(F12:I12)=4,(H12-F12)-(I12-G12),0)</f>
        <v>4.0000000000000924E-2</v>
      </c>
      <c r="K12" s="20"/>
      <c r="L12" s="20"/>
      <c r="M12" s="118" t="s">
        <v>11</v>
      </c>
      <c r="N12" s="118"/>
      <c r="O12" s="6" t="s">
        <v>75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5857</v>
      </c>
      <c r="G13" s="4">
        <v>5849</v>
      </c>
      <c r="H13" s="3">
        <v>5870</v>
      </c>
      <c r="I13" s="4">
        <v>5851</v>
      </c>
      <c r="J13" s="29">
        <f>IF(COUNT(F13:I13)=4,((H13-F13)-(I13-G13))/F13,0)</f>
        <v>1.8780945876728701E-3</v>
      </c>
      <c r="K13" s="20"/>
      <c r="L13" s="75"/>
      <c r="M13" s="117" t="s">
        <v>14</v>
      </c>
      <c r="N13" s="117"/>
      <c r="O13" s="6" t="s">
        <v>76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9.0399999999999991</v>
      </c>
      <c r="G14" s="124">
        <v>9.1</v>
      </c>
      <c r="H14" s="122">
        <v>9.1</v>
      </c>
      <c r="I14" s="124">
        <v>9.1</v>
      </c>
      <c r="J14" s="30">
        <f>IF(COUNT(F14:I15)=4,(H14-F14)-(I14-G14),0)</f>
        <v>6.0000000000000497E-2</v>
      </c>
      <c r="K14" s="20"/>
      <c r="L14" s="75"/>
      <c r="M14" s="118" t="s">
        <v>17</v>
      </c>
      <c r="N14" s="118"/>
      <c r="O14" s="7">
        <v>45266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6.6371681415929758E-3</v>
      </c>
      <c r="K15" s="20"/>
      <c r="L15" s="75"/>
      <c r="M15" s="117" t="s">
        <v>18</v>
      </c>
      <c r="N15" s="117"/>
      <c r="O15" s="72">
        <v>0.44236111111111115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</v>
      </c>
      <c r="G16" s="4">
        <v>7.37</v>
      </c>
      <c r="H16" s="8">
        <v>7.39</v>
      </c>
      <c r="I16" s="4">
        <v>7.36</v>
      </c>
      <c r="J16" s="32">
        <f>IF(COUNT(F16:I16)=4,(H16-F16)-(I16-G16),0)</f>
        <v>-8.8817841970012523E-16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5.6</v>
      </c>
      <c r="G17" s="124">
        <v>4</v>
      </c>
      <c r="H17" s="122">
        <v>6.6</v>
      </c>
      <c r="I17" s="124">
        <v>6.13</v>
      </c>
      <c r="J17" s="30">
        <f>IF(COUNT(F17:I17)=4,(H17-F17)-(I17-G17),0)</f>
        <v>-1.1299999999999999</v>
      </c>
      <c r="K17" s="20"/>
      <c r="L17" s="75"/>
      <c r="M17" s="118" t="s">
        <v>23</v>
      </c>
      <c r="N17" s="118"/>
      <c r="O17" s="7">
        <v>45266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-0.20178571428571429</v>
      </c>
      <c r="K18" s="20"/>
      <c r="L18" s="75"/>
      <c r="M18" s="117" t="s">
        <v>24</v>
      </c>
      <c r="N18" s="117"/>
      <c r="O18" s="72">
        <v>0.625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19.809999999999999</v>
      </c>
      <c r="G22" s="12">
        <v>19.79</v>
      </c>
      <c r="H22" s="44">
        <f>IF(OR(F22="",G22=""),0,F22-G22)</f>
        <v>1.9999999999999574E-2</v>
      </c>
      <c r="I22" s="45">
        <f>IFERROR(ROUND(ABS(J12)+ABS(H22),2),0)</f>
        <v>0.06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24820</v>
      </c>
      <c r="G23" s="13">
        <v>24814</v>
      </c>
      <c r="H23" s="49">
        <f>IF(OR(F23="",G23=""),0,(F23-G23)/G23)</f>
        <v>2.4179898444426533E-4</v>
      </c>
      <c r="I23" s="50">
        <f>IFERROR(ROUND(ABS(J13)+ABS(H23),4),0)</f>
        <v>2.0999999999999999E-3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9.42</v>
      </c>
      <c r="G24" s="105">
        <v>9.4700000000000006</v>
      </c>
      <c r="H24" s="52">
        <f>IF(OR(F24="",G24=""),0,F24-G24)</f>
        <v>-5.0000000000000711E-2</v>
      </c>
      <c r="I24" s="53">
        <f>IFERROR(ROUND(ABS(J14)+ABS(H24),2),0)</f>
        <v>0.11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-5.2798310454066216E-3</v>
      </c>
      <c r="I25" s="55">
        <f>IFERROR(ROUND(ABS(J15)+ABS(H25),4),0)</f>
        <v>1.1900000000000001E-2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7.08</v>
      </c>
      <c r="H26" s="56">
        <f>IF(OR(F26="",G26=""),0,F26-G26)</f>
        <v>-6.0000000000000497E-2</v>
      </c>
      <c r="I26" s="87">
        <f>IFERROR(ROUND(ABS(J16)+(ABS(H26)+ABS(H27))/2,2),0)</f>
        <v>7.0000000000000007E-2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10.119999999999999</v>
      </c>
      <c r="H27" s="56">
        <f>IF(OR(F27="",G27=""),0,F27-G27)</f>
        <v>-8.0000000000000071E-2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</v>
      </c>
      <c r="H28" s="56">
        <f>IF(OR(F28="",G28=""),0,F28-G28)</f>
        <v>0</v>
      </c>
      <c r="I28" s="57">
        <f>IFERROR(ROUND(ABS(J17)+AVERAGE(ABS(H28),ABS(H29)),2),0)</f>
        <v>1.43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Fair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123.4</v>
      </c>
      <c r="H29" s="58">
        <f>IF(OR(F29="",G29=""),0,F29-G29)</f>
        <v>0.59999999999999432</v>
      </c>
      <c r="I29" s="59">
        <f>IFERROR(ROUND(ABS(J18)+ABS((H29)/G29),4),0)</f>
        <v>0.20660000000000001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0fe65b6c2d221290351a0c0cf9e04617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a6c02b22c16952e626397f03e44134d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E7E08C-3549-4B7A-9E27-FA7D5CBB3321}"/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Olinger, Mitchell@DWR</cp:lastModifiedBy>
  <cp:revision/>
  <dcterms:created xsi:type="dcterms:W3CDTF">2018-03-01T17:53:00Z</dcterms:created>
  <dcterms:modified xsi:type="dcterms:W3CDTF">2024-01-11T00:52:38Z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