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46" documentId="8_{C3BA0469-D350-4352-8F74-9522719C6304}" xr6:coauthVersionLast="47" xr6:coauthVersionMax="47" xr10:uidLastSave="{F712615A-8628-4499-B9AC-CF5ABCFA2748}"/>
  <bookViews>
    <workbookView xWindow="-28920" yWindow="-120" windowWidth="29040" windowHeight="1779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<sst xmlns="http://schemas.openxmlformats.org/spreadsheetml/2006/main" count="120" uniqueCount="80">
  <si>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</si>
  <si>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</si>
  <si>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</si>
  <si>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</si>
  <si>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</si>
  <si>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</si>
  <si>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</si>
  <si>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</si>
  <si>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</si>
  <si>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</si>
  <si>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</si>
  <si>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</si>
  <si>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</si>
  <si>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</si>
  <si>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</si>
  <si>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</si>
  <si>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</si>
  <si>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</si>
  <si>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</si>
  <si>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</si>
  <si>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</si>
  <si>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</si>
  <si>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</si>
  <si>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</si>
  <si>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</si>
  <si>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</si>
  <si>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</si>
  <si>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</si>
  <si>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</si>
  <si>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</si>
  <si>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</si>
  <si>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</si>
  <si>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</si>
  <si>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</si>
  <si>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</si>
  <si>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</si>
  <si>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</si>
  <si>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</si>
  <si>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</si>
  <si>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</si>
  <si>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</si>
  <si>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</si>
  <si>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</si>
  <si>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</si>
  <si>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</si>
  <si>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</si>
  <si>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</si>
  <si>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</si>
  <si>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</si>
  <si>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</si>
  <si>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</si>
  <si>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</si>
  <si>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</si>
  <si>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</si>
  <si>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</si>
  <si>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</si>
  <si>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</si>
  <si>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</si>
  <si>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</si>
  <si>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</si>
  <si>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</si>
  <si>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</si>
  <si>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</si>
  <si>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</si>
  <si>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</si>
  <si>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</si>
  <si>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</si>
  <si>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</si>
  <si>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</si>
  <si>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</si>
  <si>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</si>
  <si>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</si>
  <si>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</si>
  <si>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</si>
  <si>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THR-21</t>
  </si>
  <si>
    <t>WNT</t>
  </si>
  <si>
    <t>MO</t>
  </si>
  <si>
    <t>MO, ER, BA</t>
  </si>
  <si>
    <t>THR-18</t>
  </si>
  <si>
    <t>THR-21 SN: 21L101265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</si>
</sst>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7" zoomScale="130" zoomScaleNormal="130" zoomScaleSheetLayoutView="100" workbookViewId="0">
      <selection activeCell="E33" sqref="E33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10.11</v>
      </c>
      <c r="G12" s="2">
        <v>10.1</v>
      </c>
      <c r="H12" s="1">
        <v>10.34</v>
      </c>
      <c r="I12" s="2">
        <v>10.36</v>
      </c>
      <c r="J12" s="26">
        <f>IF(COUNT(F12:I12)=4,(H12-F12)-(I12-G12),0)</f>
        <v>-2.9999999999999361E-2</v>
      </c>
      <c r="K12" s="20"/>
      <c r="L12" s="20"/>
      <c r="M12" s="118" t="s">
        <v>11</v>
      </c>
      <c r="N12" s="118"/>
      <c r="O12" s="6" t="s">
        <v>77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1330</v>
      </c>
      <c r="G13" s="4">
        <v>1340</v>
      </c>
      <c r="H13" s="3">
        <v>1465</v>
      </c>
      <c r="I13" s="4">
        <v>1472</v>
      </c>
      <c r="J13" s="29">
        <f>IF(COUNT(F13:I13)=4,((H13-F13)-(I13-G13))/F13,0)</f>
        <v>2.255639097744361E-3</v>
      </c>
      <c r="K13" s="20"/>
      <c r="L13" s="75"/>
      <c r="M13" s="117" t="s">
        <v>14</v>
      </c>
      <c r="N13" s="117"/>
      <c r="O13" s="6" t="s">
        <v>78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9.5</v>
      </c>
      <c r="G14" s="124">
        <v>9.57</v>
      </c>
      <c r="H14" s="122">
        <v>9.49</v>
      </c>
      <c r="I14" s="124">
        <v>9.64</v>
      </c>
      <c r="J14" s="30">
        <f>IF(COUNT(F14:I15)=4,(H14-F14)-(I14-G14),0)</f>
        <v>-8.0000000000000071E-2</v>
      </c>
      <c r="K14" s="20"/>
      <c r="L14" s="75"/>
      <c r="M14" s="118" t="s">
        <v>17</v>
      </c>
      <c r="N14" s="118"/>
      <c r="O14" s="7">
        <v>45300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-8.4210526315789541E-3</v>
      </c>
      <c r="K15" s="20"/>
      <c r="L15" s="75"/>
      <c r="M15" s="117" t="s">
        <v>18</v>
      </c>
      <c r="N15" s="117"/>
      <c r="O15" s="72">
        <v>0.48055555555555557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7.56</v>
      </c>
      <c r="G16" s="4">
        <v>7.54</v>
      </c>
      <c r="H16" s="8">
        <v>7.59</v>
      </c>
      <c r="I16" s="4">
        <v>7.57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8.8699999999999992</v>
      </c>
      <c r="G17" s="124">
        <v>8.1999999999999993</v>
      </c>
      <c r="H17" s="122">
        <v>8.7200000000000006</v>
      </c>
      <c r="I17" s="124">
        <v>7.34</v>
      </c>
      <c r="J17" s="30">
        <f>IF(COUNT(F17:I17)=4,(H17-F17)-(I17-G17),0)</f>
        <v>0.71000000000000085</v>
      </c>
      <c r="K17" s="20"/>
      <c r="L17" s="75"/>
      <c r="M17" s="118" t="s">
        <v>23</v>
      </c>
      <c r="N17" s="118"/>
      <c r="O17" s="7">
        <v>45301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8.0045095828635948E-2</v>
      </c>
      <c r="K18" s="20"/>
      <c r="L18" s="75"/>
      <c r="M18" s="117" t="s">
        <v>24</v>
      </c>
      <c r="N18" s="117"/>
      <c r="O18" s="72">
        <v>0.5625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19.920000000000002</v>
      </c>
      <c r="G22" s="12">
        <v>19.850000000000001</v>
      </c>
      <c r="H22" s="44">
        <f>IF(OR(F22="",G22=""),0,F22-G22)</f>
        <v>7.0000000000000284E-2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10000</v>
      </c>
      <c r="G23" s="13">
        <v>9957.5</v>
      </c>
      <c r="H23" s="49">
        <f>IF(OR(F23="",G23=""),0,(F23-G23)/G23)</f>
        <v>4.2681395932714031E-3</v>
      </c>
      <c r="I23" s="50">
        <f>IFERROR(ROUND(ABS(J13)+ABS(H23),4),0)</f>
        <v>6.4999999999999997E-3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9.4600000000000009</v>
      </c>
      <c r="G24" s="105">
        <v>9.4600000000000009</v>
      </c>
      <c r="H24" s="52">
        <f>IF(OR(F24="",G24=""),0,F24-G24)</f>
        <v>0</v>
      </c>
      <c r="I24" s="53">
        <f>IFERROR(ROUND(ABS(J14)+ABS(H24),2),0)</f>
        <v>0.08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0</v>
      </c>
      <c r="I25" s="55">
        <f>IFERROR(ROUND(ABS(J15)+ABS(H25),4),0)</f>
        <v>8.3999999999999995E-3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7.02</v>
      </c>
      <c r="H26" s="56">
        <f>IF(OR(F26="",G26=""),0,F26-G26)</f>
        <v>0</v>
      </c>
      <c r="I26" s="87">
        <f>IFERROR(ROUND(ABS(J16)+(ABS(H26)+ABS(H27))/2,2),0)</f>
        <v>0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10.039999999999999</v>
      </c>
      <c r="H27" s="56">
        <f>IF(OR(F27="",G27=""),0,F27-G27)</f>
        <v>0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-0.28000000000000003</v>
      </c>
      <c r="H28" s="56">
        <f>IF(OR(F28="",G28=""),0,F28-G28)</f>
        <v>0.28000000000000003</v>
      </c>
      <c r="I28" s="57">
        <f>IFERROR(ROUND(ABS(J17)+AVERAGE(ABS(H28),ABS(H29)),2),0)</f>
        <v>1.01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123.68</v>
      </c>
      <c r="H29" s="58">
        <f>IF(OR(F29="",G29=""),0,F29-G29)</f>
        <v>0.31999999999999318</v>
      </c>
      <c r="I29" s="59">
        <f>IFERROR(ROUND(ABS(J18)+ABS((H29)/G29),4),0)</f>
        <v>8.2600000000000007E-2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 t="s">
        <v>79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488D7B-2355-48A8-ACD6-AB2AC18A12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Olinger, Mitchell@DWR</cp:lastModifiedBy>
  <cp:revision/>
  <dcterms:created xsi:type="dcterms:W3CDTF">2018-03-01T17:53:00Z</dcterms:created>
  <dcterms:modified xsi:type="dcterms:W3CDTF">2024-01-11T00:52:31Z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