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Wings/2024/"/>
    </mc:Choice>
  </mc:AlternateContent>
  <xr:revisionPtr revIDLastSave="11" documentId="8_{8F58CDE4-1812-4747-A4C6-7D9BD287F5D7}" xr6:coauthVersionLast="47" xr6:coauthVersionMax="47" xr10:uidLastSave="{8BC1FB11-65E2-4011-A25E-A4D29F60498D}"/>
  <bookViews>
    <workbookView xWindow="8510" yWindow="290" windowWidth="14400" windowHeight="736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1" l="1"/>
  <c r="H36" i="11"/>
  <c r="H35" i="11"/>
  <c r="H34" i="11"/>
  <c r="H33" i="11"/>
  <c r="H32" i="11"/>
  <c r="H31" i="11"/>
  <c r="H30" i="11"/>
  <c r="H29" i="11"/>
  <c r="H28" i="11"/>
  <c r="H27" i="11"/>
  <c r="H26" i="11"/>
  <c r="J18" i="11" l="1"/>
  <c r="J17" i="11"/>
  <c r="J16" i="11"/>
  <c r="J15" i="11"/>
  <c r="J14" i="11"/>
  <c r="J13" i="11"/>
  <c r="J12" i="11"/>
  <c r="I26" i="11" s="1"/>
  <c r="J26" i="11" s="1"/>
  <c r="I27" i="11" l="1"/>
  <c r="J27" i="11" s="1"/>
  <c r="I33" i="11"/>
  <c r="I28" i="11"/>
  <c r="I29" i="11"/>
  <c r="I32" i="11"/>
  <c r="I30" i="11"/>
  <c r="J30" i="11" s="1"/>
  <c r="F13" i="2"/>
  <c r="R41" i="11" l="1"/>
  <c r="J32" i="11"/>
  <c r="J28" i="11"/>
</calcChain>
</file>

<file path=xl/sharedStrings.xml><?xml version="1.0" encoding="utf-8"?>
<sst xmlns="http://schemas.openxmlformats.org/spreadsheetml/2006/main" count="134" uniqueCount="83">
  <si>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</si>
  <si>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</si>
  <si>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</si>
  <si>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</si>
  <si>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</si>
  <si>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</si>
  <si>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</si>
  <si>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</si>
  <si>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</si>
  <si>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</si>
  <si>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</si>
  <si>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</si>
  <si>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</si>
  <si>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</si>
  <si>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</si>
  <si>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</si>
  <si>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</si>
  <si>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</si>
  <si>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</si>
  <si>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</si>
  <si>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</si>
  <si>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</si>
  <si>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Performed By:</t>
  </si>
  <si>
    <t>Turbidity</t>
  </si>
  <si>
    <t>NTU</t>
  </si>
  <si>
    <t>Post-Deployment Date:</t>
  </si>
  <si>
    <t>Chl</t>
  </si>
  <si>
    <t>RFU</t>
  </si>
  <si>
    <t>Post-Deployment Time:</t>
  </si>
  <si>
    <t>ug/L</t>
  </si>
  <si>
    <t>PC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</si>
  <si>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</si>
  <si>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</si>
  <si>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</si>
  <si>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</si>
  <si>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</si>
  <si>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</si>
  <si>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</si>
  <si>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</si>
  <si>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</si>
  <si>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Standard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</si>
  <si>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</si>
  <si>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</si>
  <si>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</si>
  <si>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</si>
  <si>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</si>
  <si>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</si>
  <si>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</si>
  <si>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</si>
  <si>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</si>
  <si>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</si>
  <si>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</si>
  <si>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</si>
  <si>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</si>
  <si>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</si>
  <si>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</si>
  <si>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</si>
  <si>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</si>
  <si>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</si>
  <si>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</si>
  <si>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</si>
  <si>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</si>
  <si>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</si>
  <si>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</si>
  <si>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</si>
  <si>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</si>
  <si>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</si>
  <si>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</si>
  <si>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</si>
  <si>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</si>
  <si>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</si>
  <si>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</si>
  <si>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</si>
  <si>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Chl and PC value lines. No rating calculations are represented.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</si>
  <si>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</si>
  <si>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</si>
  <si>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</si>
  <si>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</si>
  <si>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</si>
  <si>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WNG</t>
  </si>
  <si>
    <t>MO</t>
  </si>
  <si>
    <t>THR-12</t>
  </si>
  <si>
    <t>THR-11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</si>
</sst>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9">
    <xf numFmtId="0" fontId="0" fillId="0" borderId="0" xfId="0"/>
    <xf numFmtId="0" fontId="0" fillId="0" borderId="10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6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0" borderId="41" xfId="0" applyBorder="1" applyProtection="1">
      <protection locked="0"/>
    </xf>
    <xf numFmtId="0" fontId="0" fillId="0" borderId="42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28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29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10" fontId="0" fillId="2" borderId="40" xfId="1" applyNumberFormat="1" applyFont="1" applyFill="1" applyBorder="1" applyAlignment="1" applyProtection="1">
      <alignment vertical="center"/>
    </xf>
    <xf numFmtId="10" fontId="4" fillId="2" borderId="33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5" fillId="3" borderId="30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27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5" fillId="3" borderId="0" xfId="0" applyFont="1" applyFill="1" applyAlignment="1">
      <alignment horizontal="right" vertical="center"/>
    </xf>
    <xf numFmtId="0" fontId="5" fillId="3" borderId="30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2" borderId="46" xfId="0" applyFill="1" applyBorder="1"/>
    <xf numFmtId="10" fontId="4" fillId="2" borderId="46" xfId="1" applyNumberFormat="1" applyFont="1" applyFill="1" applyBorder="1" applyAlignment="1" applyProtection="1">
      <alignment vertical="center"/>
    </xf>
    <xf numFmtId="0" fontId="4" fillId="5" borderId="46" xfId="0" applyFont="1" applyFill="1" applyBorder="1" applyAlignment="1">
      <alignment horizontal="center" vertical="center"/>
    </xf>
    <xf numFmtId="0" fontId="0" fillId="2" borderId="45" xfId="0" applyFill="1" applyBorder="1"/>
    <xf numFmtId="10" fontId="4" fillId="2" borderId="45" xfId="1" applyNumberFormat="1" applyFont="1" applyFill="1" applyBorder="1" applyAlignment="1" applyProtection="1">
      <alignment vertical="center"/>
    </xf>
    <xf numFmtId="0" fontId="4" fillId="5" borderId="45" xfId="0" applyFont="1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wrapText="1"/>
    </xf>
    <xf numFmtId="0" fontId="5" fillId="3" borderId="2" xfId="0" applyFont="1" applyFill="1" applyBorder="1" applyAlignment="1">
      <alignment horizontal="right" vertical="center"/>
    </xf>
    <xf numFmtId="10" fontId="4" fillId="2" borderId="4" xfId="1" applyNumberFormat="1" applyFont="1" applyFill="1" applyBorder="1" applyAlignment="1" applyProtection="1">
      <alignment vertical="center"/>
    </xf>
    <xf numFmtId="0" fontId="4" fillId="2" borderId="4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0" fillId="2" borderId="49" xfId="0" applyFill="1" applyBorder="1" applyAlignment="1">
      <alignment vertical="center"/>
    </xf>
    <xf numFmtId="0" fontId="0" fillId="3" borderId="50" xfId="0" applyFill="1" applyBorder="1" applyProtection="1">
      <protection locked="0"/>
    </xf>
    <xf numFmtId="0" fontId="0" fillId="0" borderId="51" xfId="0" applyBorder="1" applyProtection="1">
      <protection locked="0"/>
    </xf>
    <xf numFmtId="0" fontId="0" fillId="2" borderId="49" xfId="0" applyFill="1" applyBorder="1"/>
    <xf numFmtId="0" fontId="0" fillId="3" borderId="0" xfId="0" applyFill="1" applyAlignment="1">
      <alignment horizontal="right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27" xfId="0" applyFill="1" applyBorder="1" applyAlignment="1">
      <alignment horizontal="left" vertical="center"/>
    </xf>
    <xf numFmtId="0" fontId="0" fillId="3" borderId="31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32" xfId="0" applyFont="1" applyFill="1" applyBorder="1" applyAlignment="1">
      <alignment horizontal="right" vertical="center"/>
    </xf>
    <xf numFmtId="0" fontId="0" fillId="0" borderId="34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right" vertical="center"/>
      <protection locked="0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27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5" fillId="3" borderId="33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24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3" borderId="52" xfId="0" applyFill="1" applyBorder="1" applyAlignment="1" applyProtection="1">
      <alignment horizontal="right" vertical="center"/>
      <protection locked="0"/>
    </xf>
    <xf numFmtId="0" fontId="0" fillId="3" borderId="53" xfId="0" applyFill="1" applyBorder="1" applyAlignment="1" applyProtection="1">
      <alignment horizontal="right"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4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2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67"/>
  <sheetViews>
    <sheetView tabSelected="1" topLeftCell="A9" zoomScaleNormal="100" zoomScaleSheetLayoutView="100" workbookViewId="0">
      <selection activeCell="G20" sqref="G2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5"/>
      <c r="B1" s="15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15" customHeight="1" x14ac:dyDescent="0.35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" customHeight="1" x14ac:dyDescent="0.35">
      <c r="A3" s="15"/>
      <c r="B3" s="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5" customHeight="1" x14ac:dyDescent="0.35">
      <c r="A4" s="15"/>
      <c r="B4" s="15"/>
      <c r="C4" s="17"/>
      <c r="D4" s="95" t="s">
        <v>0</v>
      </c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18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5" customHeight="1" x14ac:dyDescent="0.35">
      <c r="A5" s="15"/>
      <c r="B5" s="15"/>
      <c r="C5" s="17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18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15" customHeight="1" x14ac:dyDescent="0.35">
      <c r="A6" s="15"/>
      <c r="B6" s="15"/>
      <c r="C6" s="17"/>
      <c r="D6" s="96" t="s">
        <v>1</v>
      </c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68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5" customHeight="1" x14ac:dyDescent="0.35">
      <c r="A7" s="15"/>
      <c r="B7" s="15"/>
      <c r="C7" s="17"/>
      <c r="D7" s="96" t="s">
        <v>2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6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5" customHeight="1" x14ac:dyDescent="0.35">
      <c r="A8" s="15"/>
      <c r="B8" s="15"/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5" customHeight="1" x14ac:dyDescent="0.35">
      <c r="A9" s="15"/>
      <c r="B9" s="15"/>
      <c r="C9" s="17"/>
      <c r="D9" s="18"/>
      <c r="E9" s="18"/>
      <c r="F9" s="18"/>
      <c r="G9" s="18"/>
      <c r="H9" s="18"/>
      <c r="I9" s="18"/>
      <c r="J9" s="18"/>
      <c r="K9" s="18"/>
      <c r="L9" s="65"/>
      <c r="M9" s="65"/>
      <c r="N9" s="65"/>
      <c r="O9" s="65"/>
      <c r="P9" s="18"/>
      <c r="Q9" s="18"/>
      <c r="R9" s="18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5" customHeight="1" x14ac:dyDescent="0.35">
      <c r="A10" s="15"/>
      <c r="B10" s="15"/>
      <c r="C10" s="17"/>
      <c r="D10" s="18"/>
      <c r="E10" s="18"/>
      <c r="F10" s="97" t="s">
        <v>3</v>
      </c>
      <c r="G10" s="98"/>
      <c r="H10" s="97" t="s">
        <v>4</v>
      </c>
      <c r="I10" s="99"/>
      <c r="J10" s="100" t="s">
        <v>5</v>
      </c>
      <c r="K10" s="18"/>
      <c r="L10" s="65"/>
      <c r="M10" s="102" t="s">
        <v>6</v>
      </c>
      <c r="N10" s="102"/>
      <c r="O10" s="5" t="s">
        <v>81</v>
      </c>
      <c r="P10" s="18"/>
      <c r="Q10" s="18"/>
      <c r="R10" s="18"/>
      <c r="S10" s="15"/>
      <c r="T10" s="15"/>
      <c r="U10" s="19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5" customHeight="1" x14ac:dyDescent="0.35">
      <c r="A11" s="15"/>
      <c r="B11" s="15"/>
      <c r="C11" s="17"/>
      <c r="D11" s="18"/>
      <c r="E11" s="18"/>
      <c r="F11" s="20" t="s">
        <v>7</v>
      </c>
      <c r="G11" s="21" t="s">
        <v>8</v>
      </c>
      <c r="H11" s="20" t="s">
        <v>7</v>
      </c>
      <c r="I11" s="21" t="s">
        <v>8</v>
      </c>
      <c r="J11" s="101"/>
      <c r="K11" s="18"/>
      <c r="L11" s="65"/>
      <c r="M11" s="102" t="s">
        <v>9</v>
      </c>
      <c r="N11" s="102"/>
      <c r="O11" s="6" t="s">
        <v>79</v>
      </c>
      <c r="P11" s="18"/>
      <c r="Q11" s="18"/>
      <c r="R11" s="18"/>
      <c r="S11" s="15"/>
      <c r="T11" s="15"/>
      <c r="U11" s="19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5" customHeight="1" x14ac:dyDescent="0.35">
      <c r="A12" s="15"/>
      <c r="B12" s="15"/>
      <c r="C12" s="17"/>
      <c r="D12" s="22" t="s">
        <v>10</v>
      </c>
      <c r="E12" s="23" t="s">
        <v>11</v>
      </c>
      <c r="F12" s="1">
        <v>10.8</v>
      </c>
      <c r="G12" s="2">
        <v>10.82</v>
      </c>
      <c r="H12" s="1">
        <v>10.86</v>
      </c>
      <c r="I12" s="2">
        <v>10.84</v>
      </c>
      <c r="J12" s="24">
        <f>IF(COUNT(F12:I12)=4,(H12-F12)-(I12-G12),0)</f>
        <v>3.9999999999999147E-2</v>
      </c>
      <c r="K12" s="18"/>
      <c r="L12" s="18"/>
      <c r="M12" s="102" t="s">
        <v>12</v>
      </c>
      <c r="N12" s="102"/>
      <c r="O12" s="6" t="s">
        <v>80</v>
      </c>
      <c r="P12" s="18"/>
      <c r="Q12" s="18"/>
      <c r="R12" s="18"/>
      <c r="S12" s="15"/>
      <c r="T12" s="15"/>
      <c r="U12" s="19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5" customHeight="1" x14ac:dyDescent="0.35">
      <c r="A13" s="15"/>
      <c r="B13" s="15"/>
      <c r="C13" s="17"/>
      <c r="D13" s="25" t="s">
        <v>13</v>
      </c>
      <c r="E13" s="26" t="s">
        <v>14</v>
      </c>
      <c r="F13" s="3">
        <v>4309</v>
      </c>
      <c r="G13" s="4">
        <v>4332</v>
      </c>
      <c r="H13" s="3">
        <v>4273</v>
      </c>
      <c r="I13" s="4">
        <v>4277</v>
      </c>
      <c r="J13" s="27">
        <f>IF(COUNT(F13:I13)=4,((H13-F13)-(I13-G13))/F13,0)</f>
        <v>4.4093757252262706E-3</v>
      </c>
      <c r="K13" s="18"/>
      <c r="L13" s="65"/>
      <c r="M13" s="94" t="s">
        <v>15</v>
      </c>
      <c r="N13" s="94"/>
      <c r="O13" s="6" t="s">
        <v>82</v>
      </c>
      <c r="P13" s="18"/>
      <c r="Q13" s="18"/>
      <c r="R13" s="18"/>
      <c r="S13" s="15"/>
      <c r="T13" s="19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5" customHeight="1" x14ac:dyDescent="0.35">
      <c r="A14" s="15"/>
      <c r="B14" s="15"/>
      <c r="C14" s="17"/>
      <c r="D14" s="103" t="s">
        <v>16</v>
      </c>
      <c r="E14" s="105" t="s">
        <v>17</v>
      </c>
      <c r="F14" s="109">
        <v>7.79</v>
      </c>
      <c r="G14" s="107">
        <v>7.8</v>
      </c>
      <c r="H14" s="109">
        <v>7.75</v>
      </c>
      <c r="I14" s="107">
        <v>7.67</v>
      </c>
      <c r="J14" s="30">
        <f>IF(COUNT(F14:I15)=4,(H14-F14)-(I14-G14),0)</f>
        <v>8.9999999999999858E-2</v>
      </c>
      <c r="K14" s="18"/>
      <c r="L14" s="65"/>
      <c r="M14" s="102" t="s">
        <v>18</v>
      </c>
      <c r="N14" s="102"/>
      <c r="O14" s="7">
        <v>45309</v>
      </c>
      <c r="P14" s="18"/>
      <c r="Q14" s="18"/>
      <c r="R14" s="1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5" customHeight="1" x14ac:dyDescent="0.35">
      <c r="A15" s="15"/>
      <c r="B15" s="15"/>
      <c r="C15" s="17"/>
      <c r="D15" s="104"/>
      <c r="E15" s="106"/>
      <c r="F15" s="110"/>
      <c r="G15" s="111"/>
      <c r="H15" s="110"/>
      <c r="I15" s="111"/>
      <c r="J15" s="29">
        <f>IF(COUNT($F$14:$I$15)=4,(($H$14-$F$14)-($I$14-$G$14))/$F$14,0)</f>
        <v>1.1553273427471098E-2</v>
      </c>
      <c r="K15" s="18"/>
      <c r="L15" s="65"/>
      <c r="M15" s="94" t="s">
        <v>19</v>
      </c>
      <c r="N15" s="94"/>
      <c r="O15" s="60">
        <v>0.43402777777777773</v>
      </c>
      <c r="P15" s="18"/>
      <c r="Q15" s="18"/>
      <c r="R15" s="18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4.9" customHeight="1" x14ac:dyDescent="0.35">
      <c r="A16" s="15"/>
      <c r="B16" s="15"/>
      <c r="C16" s="17"/>
      <c r="D16" s="66" t="s">
        <v>20</v>
      </c>
      <c r="E16" s="62" t="s">
        <v>21</v>
      </c>
      <c r="F16" s="8">
        <v>7.54</v>
      </c>
      <c r="G16" s="4">
        <v>7.51</v>
      </c>
      <c r="H16" s="8">
        <v>7.56</v>
      </c>
      <c r="I16" s="4">
        <v>7</v>
      </c>
      <c r="J16" s="30">
        <f>IF(COUNT(F16:I16)=4,(H16-F16)-(I16-G16),0)</f>
        <v>0.52999999999999936</v>
      </c>
      <c r="K16" s="18"/>
      <c r="L16" s="65"/>
      <c r="M16" s="94" t="s">
        <v>22</v>
      </c>
      <c r="N16" s="94"/>
      <c r="O16" s="18"/>
      <c r="P16" s="18"/>
      <c r="Q16" s="18"/>
      <c r="R16" s="18"/>
      <c r="S16" s="15"/>
      <c r="T16" s="19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5" customHeight="1" x14ac:dyDescent="0.35">
      <c r="A17" s="15"/>
      <c r="B17" s="15"/>
      <c r="C17" s="17"/>
      <c r="D17" s="103" t="s">
        <v>23</v>
      </c>
      <c r="E17" s="105" t="s">
        <v>24</v>
      </c>
      <c r="F17" s="109">
        <v>21.95</v>
      </c>
      <c r="G17" s="107">
        <v>22.03</v>
      </c>
      <c r="H17" s="109">
        <v>22.61</v>
      </c>
      <c r="I17" s="107">
        <v>21.73</v>
      </c>
      <c r="J17" s="28">
        <f>IF(COUNT(F17:I17)=4,(H17-F17)-(I17-G17),0)</f>
        <v>0.96000000000000085</v>
      </c>
      <c r="K17" s="18"/>
      <c r="L17" s="65"/>
      <c r="M17" s="94"/>
      <c r="N17" s="94"/>
      <c r="O17" s="7">
        <v>45309</v>
      </c>
      <c r="P17" s="18"/>
      <c r="Q17" s="18"/>
      <c r="R17" s="18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5" customHeight="1" x14ac:dyDescent="0.35">
      <c r="A18" s="15"/>
      <c r="B18" s="15"/>
      <c r="C18" s="17"/>
      <c r="D18" s="112"/>
      <c r="E18" s="113"/>
      <c r="F18" s="114"/>
      <c r="G18" s="108"/>
      <c r="H18" s="114"/>
      <c r="I18" s="108"/>
      <c r="J18" s="31">
        <f>IF(COUNT($F$17:$I$18)=4,(($H$17-$F$17)-($I$17-$G$17))/$F$17,0)</f>
        <v>4.373576309794993E-2</v>
      </c>
      <c r="K18" s="18"/>
      <c r="L18" s="65"/>
      <c r="M18" s="102" t="s">
        <v>25</v>
      </c>
      <c r="N18" s="102"/>
      <c r="O18" s="60">
        <v>0.65625</v>
      </c>
      <c r="P18" s="18"/>
      <c r="Q18" s="18"/>
      <c r="R18" s="18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0.149999999999999" customHeight="1" x14ac:dyDescent="0.35">
      <c r="A19" s="15"/>
      <c r="B19" s="15"/>
      <c r="C19" s="17"/>
      <c r="D19" s="117" t="s">
        <v>26</v>
      </c>
      <c r="E19" s="71" t="s">
        <v>27</v>
      </c>
      <c r="F19" s="8">
        <v>0.11</v>
      </c>
      <c r="G19" s="4">
        <v>0.94</v>
      </c>
      <c r="H19" s="74"/>
      <c r="I19" s="75"/>
      <c r="J19" s="75"/>
      <c r="K19" s="18"/>
      <c r="L19" s="18"/>
      <c r="M19" s="94" t="s">
        <v>28</v>
      </c>
      <c r="N19" s="94"/>
      <c r="O19" s="59" t="s">
        <v>80</v>
      </c>
      <c r="P19" s="18"/>
      <c r="Q19" s="18"/>
      <c r="R19" s="18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33" ht="20.149999999999999" customHeight="1" x14ac:dyDescent="0.35">
      <c r="A20" s="15"/>
      <c r="B20" s="15"/>
      <c r="C20" s="17"/>
      <c r="D20" s="119"/>
      <c r="E20" s="89" t="s">
        <v>29</v>
      </c>
      <c r="F20" s="8">
        <v>7.0000000000000007E-2</v>
      </c>
      <c r="G20" s="4">
        <v>0.93</v>
      </c>
      <c r="H20" s="74"/>
      <c r="I20" s="75"/>
      <c r="J20" s="75"/>
      <c r="K20" s="18"/>
      <c r="L20" s="18"/>
      <c r="M20" s="18"/>
      <c r="N20" s="18"/>
      <c r="O20" s="18"/>
      <c r="P20" s="18"/>
      <c r="Q20" s="18"/>
      <c r="R20" s="18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33" ht="20.149999999999999" customHeight="1" x14ac:dyDescent="0.35">
      <c r="A21" s="15"/>
      <c r="B21" s="15"/>
      <c r="C21" s="17"/>
      <c r="D21" s="117" t="s">
        <v>30</v>
      </c>
      <c r="E21" s="72" t="s">
        <v>27</v>
      </c>
      <c r="F21" s="8">
        <v>7.99</v>
      </c>
      <c r="G21" s="4">
        <v>5.4</v>
      </c>
      <c r="H21" s="74"/>
      <c r="I21" s="75"/>
      <c r="J21" s="75"/>
      <c r="K21" s="18"/>
      <c r="L21" s="18"/>
      <c r="M21" s="18"/>
      <c r="N21" s="18"/>
      <c r="O21" s="18"/>
      <c r="P21" s="18"/>
      <c r="Q21" s="18"/>
      <c r="R21" s="18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0.149999999999999" customHeight="1" x14ac:dyDescent="0.35">
      <c r="A22" s="15"/>
      <c r="B22" s="15"/>
      <c r="C22" s="17"/>
      <c r="D22" s="119"/>
      <c r="E22" s="73" t="s">
        <v>29</v>
      </c>
      <c r="F22" s="8">
        <v>1.97</v>
      </c>
      <c r="G22" s="4">
        <v>1.35</v>
      </c>
      <c r="H22" s="77"/>
      <c r="I22" s="78"/>
      <c r="J22" s="78"/>
      <c r="K22" s="18"/>
      <c r="L22" s="18"/>
      <c r="M22" s="18"/>
      <c r="N22" s="18"/>
      <c r="O22" s="18"/>
      <c r="P22" s="18"/>
      <c r="Q22" s="18"/>
      <c r="R22" s="18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x14ac:dyDescent="0.35">
      <c r="A23" s="32"/>
      <c r="B23" s="15"/>
      <c r="C23" s="17"/>
      <c r="D23" s="33"/>
      <c r="E23" s="34"/>
      <c r="F23" s="35"/>
      <c r="G23" s="35"/>
      <c r="H23" s="35"/>
      <c r="I23" s="35"/>
      <c r="K23" s="18"/>
      <c r="L23" s="120"/>
      <c r="M23" s="120"/>
      <c r="N23" s="120"/>
      <c r="O23" s="120"/>
      <c r="P23" s="85"/>
      <c r="Q23" s="18"/>
      <c r="R23" s="18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35">
      <c r="A24" s="15"/>
      <c r="B24" s="15"/>
      <c r="C24" s="17"/>
      <c r="D24" s="36"/>
      <c r="E24" s="37"/>
      <c r="F24" s="97" t="s">
        <v>31</v>
      </c>
      <c r="G24" s="98"/>
      <c r="H24" s="124" t="s">
        <v>32</v>
      </c>
      <c r="I24" s="100" t="s">
        <v>33</v>
      </c>
      <c r="J24" s="115" t="s">
        <v>34</v>
      </c>
      <c r="K24" s="18"/>
      <c r="L24" s="115" t="s">
        <v>35</v>
      </c>
      <c r="M24" s="115" t="s">
        <v>36</v>
      </c>
      <c r="N24" s="115" t="s">
        <v>37</v>
      </c>
      <c r="O24" s="115" t="s">
        <v>38</v>
      </c>
      <c r="P24" s="115" t="s">
        <v>39</v>
      </c>
      <c r="Q24" s="18"/>
      <c r="R24" s="18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35">
      <c r="A25" s="15"/>
      <c r="B25" s="15"/>
      <c r="C25" s="17"/>
      <c r="D25" s="36"/>
      <c r="E25" s="37"/>
      <c r="F25" s="20" t="s">
        <v>40</v>
      </c>
      <c r="G25" s="38" t="s">
        <v>7</v>
      </c>
      <c r="H25" s="125"/>
      <c r="I25" s="101"/>
      <c r="J25" s="116"/>
      <c r="K25" s="18"/>
      <c r="L25" s="116" t="s">
        <v>35</v>
      </c>
      <c r="M25" s="116" t="s">
        <v>36</v>
      </c>
      <c r="N25" s="116"/>
      <c r="O25" s="116"/>
      <c r="P25" s="116"/>
      <c r="Q25" s="18"/>
      <c r="R25" s="18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20.149999999999999" customHeight="1" x14ac:dyDescent="0.35">
      <c r="A26" s="15"/>
      <c r="B26" s="15"/>
      <c r="C26" s="17"/>
      <c r="D26" s="39" t="s">
        <v>10</v>
      </c>
      <c r="E26" s="23" t="s">
        <v>11</v>
      </c>
      <c r="F26" s="10"/>
      <c r="G26" s="11">
        <v>20.34</v>
      </c>
      <c r="H26" s="40">
        <f>IF(OR(F26="",G26=""),0,F26-G26)</f>
        <v>0</v>
      </c>
      <c r="I26" s="41">
        <f>IFERROR(ROUND(ABS(J12)+ABS(H26),2),0)</f>
        <v>0.04</v>
      </c>
      <c r="J26" s="42" t="str">
        <f>IF(COUNT(F12:I12,F26:G26)&lt;6,"",IF(ABS(I26)&lt;=Information!D4,"Excellent",IF(ABS(I26)&lt;=Information!E4,"Good",IF(ABS(I26)&lt;=Information!F4,"Fair",IF(I26&lt;=Information!G4,"Poor","Max. Limit")))))</f>
        <v/>
      </c>
      <c r="K26" s="18"/>
      <c r="L26" s="43" t="s">
        <v>41</v>
      </c>
      <c r="M26" s="43" t="s">
        <v>42</v>
      </c>
      <c r="N26" s="43" t="s">
        <v>43</v>
      </c>
      <c r="O26" s="43" t="s">
        <v>44</v>
      </c>
      <c r="P26" s="43" t="s">
        <v>45</v>
      </c>
      <c r="Q26" s="18" t="s">
        <v>11</v>
      </c>
      <c r="R26" s="18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20.149999999999999" customHeight="1" x14ac:dyDescent="0.35">
      <c r="A27" s="15"/>
      <c r="B27" s="15"/>
      <c r="C27" s="17"/>
      <c r="D27" s="44" t="s">
        <v>13</v>
      </c>
      <c r="E27" s="26" t="s">
        <v>14</v>
      </c>
      <c r="F27" s="52">
        <v>1000</v>
      </c>
      <c r="G27" s="12">
        <v>996.9</v>
      </c>
      <c r="H27" s="45">
        <f>IF(OR(F27="",G27=""),0,(F27-G27)/G27)</f>
        <v>3.1096398836393045E-3</v>
      </c>
      <c r="I27" s="46">
        <f>IFERROR(ROUND(ABS(J13)+ABS(H27),4),0)</f>
        <v>7.4999999999999997E-3</v>
      </c>
      <c r="J27" s="47" t="str">
        <f>IF(COUNT(F13:I13,F27:G27)&lt;6,"",IF(ABS(I27)&lt;=Information!D5,"Excellent",IF(ABS(I27)&lt;Information!E5,"Good",IF(ABS(I27)&lt;Information!F5,"Fair",IF(I27&lt;=Information!G5,"Poor","Max. Limit")))))</f>
        <v>Excellent</v>
      </c>
      <c r="K27" s="18"/>
      <c r="L27" s="43" t="s">
        <v>46</v>
      </c>
      <c r="M27" s="43" t="s">
        <v>47</v>
      </c>
      <c r="N27" s="43" t="s">
        <v>48</v>
      </c>
      <c r="O27" s="43" t="s">
        <v>49</v>
      </c>
      <c r="P27" s="43" t="s">
        <v>50</v>
      </c>
      <c r="Q27" s="18" t="s">
        <v>14</v>
      </c>
      <c r="R27" s="18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0.149999999999999" customHeight="1" x14ac:dyDescent="0.35">
      <c r="A28" s="15"/>
      <c r="B28" s="15"/>
      <c r="C28" s="17"/>
      <c r="D28" s="117" t="s">
        <v>16</v>
      </c>
      <c r="E28" s="105" t="s">
        <v>17</v>
      </c>
      <c r="F28" s="141">
        <v>9.48</v>
      </c>
      <c r="G28" s="143">
        <v>9.43</v>
      </c>
      <c r="H28" s="90">
        <f>IF(OR(F28="",G28=""),0,F28-G28)</f>
        <v>5.0000000000000711E-2</v>
      </c>
      <c r="I28" s="88">
        <f>IFERROR(ROUND(ABS(J14)+ABS(H28),2),0)</f>
        <v>0.14000000000000001</v>
      </c>
      <c r="J28" s="145" t="str">
        <f>IF(COUNT(F14:I15,F28:G29)&lt;6,"",IF(OR(I28&lt;=Information!D6,I29&lt;=Information!D7),"Excellent",IF(OR(I28&lt;=Information!E6,I29&lt;=Information!E7),"Good",IF(OR(I28&lt;=Information!F6,I29&lt;Information!F7),"Fair",IF(OR(I28&lt;=Information!G5,I29&lt;=Information!G7),"Poor","Max. Limit")))))</f>
        <v>Excellent</v>
      </c>
      <c r="K28" s="18"/>
      <c r="L28" s="63" t="s">
        <v>51</v>
      </c>
      <c r="M28" s="63" t="s">
        <v>52</v>
      </c>
      <c r="N28" s="63" t="s">
        <v>43</v>
      </c>
      <c r="O28" s="63" t="s">
        <v>44</v>
      </c>
      <c r="P28" s="63" t="s">
        <v>45</v>
      </c>
      <c r="Q28" s="128" t="s">
        <v>17</v>
      </c>
      <c r="R28" s="18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0.149999999999999" customHeight="1" x14ac:dyDescent="0.35">
      <c r="A29" s="15"/>
      <c r="B29" s="15"/>
      <c r="C29" s="17"/>
      <c r="D29" s="118"/>
      <c r="E29" s="106"/>
      <c r="F29" s="142"/>
      <c r="G29" s="144"/>
      <c r="H29" s="48">
        <f>IF(OR(F28="",G28=""),0,(F28-G28)/G28)</f>
        <v>5.3022269353129071E-3</v>
      </c>
      <c r="I29" s="49">
        <f>IFERROR(ROUND(ABS(J15)+ABS(H29),4),0)</f>
        <v>1.6899999999999998E-2</v>
      </c>
      <c r="J29" s="146"/>
      <c r="K29" s="18"/>
      <c r="L29" s="64" t="s">
        <v>53</v>
      </c>
      <c r="M29" s="64" t="s">
        <v>54</v>
      </c>
      <c r="N29" s="64" t="s">
        <v>55</v>
      </c>
      <c r="O29" s="64" t="s">
        <v>56</v>
      </c>
      <c r="P29" s="64" t="s">
        <v>57</v>
      </c>
      <c r="Q29" s="128"/>
      <c r="R29" s="1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0.149999999999999" customHeight="1" x14ac:dyDescent="0.35">
      <c r="A30" s="15"/>
      <c r="B30" s="15"/>
      <c r="C30" s="17"/>
      <c r="D30" s="117" t="s">
        <v>20</v>
      </c>
      <c r="E30" s="105" t="s">
        <v>21</v>
      </c>
      <c r="F30" s="52">
        <v>7.02</v>
      </c>
      <c r="G30" s="12">
        <v>7.03</v>
      </c>
      <c r="H30" s="50">
        <f t="shared" ref="H30:H37" si="0">IF(OR(F30="",G30=""),0,F30-G30)</f>
        <v>-1.0000000000000675E-2</v>
      </c>
      <c r="I30" s="129">
        <f>IFERROR(ROUND(ABS(J16)+(ABS(H30)+ABS(H31))/2,2),0)</f>
        <v>0.54</v>
      </c>
      <c r="J30" s="122" t="str">
        <f>IF(COUNT(F16:I16,F30:G31)&lt;8,"",IF(ABS(I30)&lt;=Information!D8,"Excellent",IF(ABS(I30)&lt;=Information!E8,"Good",IF(ABS(I30)&lt;=Information!F8,"Fair",IF(I30&lt;=Information!G8,"Poor","Max. Limit")))))</f>
        <v>Fair</v>
      </c>
      <c r="K30" s="18"/>
      <c r="L30" s="132" t="s">
        <v>41</v>
      </c>
      <c r="M30" s="134" t="s">
        <v>42</v>
      </c>
      <c r="N30" s="134" t="s">
        <v>43</v>
      </c>
      <c r="O30" s="134" t="s">
        <v>44</v>
      </c>
      <c r="P30" s="132" t="s">
        <v>45</v>
      </c>
      <c r="Q30" s="128" t="s">
        <v>58</v>
      </c>
      <c r="R30" s="36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0.149999999999999" customHeight="1" x14ac:dyDescent="0.35">
      <c r="A31" s="15"/>
      <c r="B31" s="15"/>
      <c r="C31" s="17"/>
      <c r="D31" s="118"/>
      <c r="E31" s="106"/>
      <c r="F31" s="52">
        <v>10.039999999999999</v>
      </c>
      <c r="G31" s="12">
        <v>10.02</v>
      </c>
      <c r="H31" s="50">
        <f t="shared" si="0"/>
        <v>1.9999999999999574E-2</v>
      </c>
      <c r="I31" s="130"/>
      <c r="J31" s="131"/>
      <c r="K31" s="18"/>
      <c r="L31" s="133"/>
      <c r="M31" s="134"/>
      <c r="N31" s="134"/>
      <c r="O31" s="134"/>
      <c r="P31" s="133"/>
      <c r="Q31" s="128"/>
      <c r="R31" s="36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20.149999999999999" customHeight="1" x14ac:dyDescent="0.35">
      <c r="A32" s="15"/>
      <c r="B32" s="15"/>
      <c r="C32" s="17"/>
      <c r="D32" s="117" t="s">
        <v>23</v>
      </c>
      <c r="E32" s="105" t="s">
        <v>24</v>
      </c>
      <c r="F32" s="52">
        <v>0</v>
      </c>
      <c r="G32" s="12">
        <v>-0.06</v>
      </c>
      <c r="H32" s="50">
        <f t="shared" si="0"/>
        <v>0.06</v>
      </c>
      <c r="I32" s="88">
        <f>IFERROR(ROUND(ABS(J17)+AVERAGE(ABS(H32),ABS(H33)),2),0)</f>
        <v>1.67</v>
      </c>
      <c r="J32" s="122" t="str">
        <f>IF(COUNT(F17:I18,F32:G33)&lt;8,"",IF(OR(I32&lt;=Information!D9,I33&lt;=Information!D10),"Excellent",IF(OR(I32&lt;=Information!E9,I33&lt;=Information!E10),"Good",IF(OR(I32&lt;=Information!F9,I33&lt;Information!F10),"Fair",IF(OR(I32&lt;=Information!G9,I33&lt;Information!G10),"Poor","Max. Limit")))))</f>
        <v>Good</v>
      </c>
      <c r="K32" s="18"/>
      <c r="L32" s="63" t="s">
        <v>59</v>
      </c>
      <c r="M32" s="63" t="s">
        <v>60</v>
      </c>
      <c r="N32" s="63" t="s">
        <v>61</v>
      </c>
      <c r="O32" s="63" t="s">
        <v>62</v>
      </c>
      <c r="P32" s="55" t="s">
        <v>63</v>
      </c>
      <c r="Q32" s="128" t="s">
        <v>24</v>
      </c>
      <c r="R32" s="36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20.149999999999999" customHeight="1" x14ac:dyDescent="0.35">
      <c r="A33" s="15"/>
      <c r="B33" s="15"/>
      <c r="C33" s="17"/>
      <c r="D33" s="119"/>
      <c r="E33" s="121"/>
      <c r="F33" s="91">
        <v>124</v>
      </c>
      <c r="G33" s="92">
        <v>122.64</v>
      </c>
      <c r="H33" s="93">
        <f t="shared" si="0"/>
        <v>1.3599999999999994</v>
      </c>
      <c r="I33" s="87">
        <f>IFERROR(ROUND(ABS(J18)+ABS((H33)/G33),4),0)</f>
        <v>5.4800000000000001E-2</v>
      </c>
      <c r="J33" s="123"/>
      <c r="K33" s="18"/>
      <c r="L33" s="64" t="s">
        <v>53</v>
      </c>
      <c r="M33" s="64" t="s">
        <v>54</v>
      </c>
      <c r="N33" s="64" t="s">
        <v>55</v>
      </c>
      <c r="O33" s="64" t="s">
        <v>64</v>
      </c>
      <c r="P33" s="56" t="s">
        <v>65</v>
      </c>
      <c r="Q33" s="128"/>
      <c r="R33" s="36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20.149999999999999" customHeight="1" x14ac:dyDescent="0.35">
      <c r="A34" s="15"/>
      <c r="B34" s="15"/>
      <c r="C34" s="17"/>
      <c r="D34" s="117" t="s">
        <v>26</v>
      </c>
      <c r="E34" s="62" t="s">
        <v>27</v>
      </c>
      <c r="F34" s="8">
        <v>0</v>
      </c>
      <c r="G34" s="4">
        <v>0</v>
      </c>
      <c r="H34" s="74">
        <f t="shared" si="0"/>
        <v>0</v>
      </c>
      <c r="I34" s="75"/>
      <c r="J34" s="76"/>
      <c r="K34" s="18"/>
      <c r="L34" s="80"/>
      <c r="M34" s="80"/>
      <c r="N34" s="80"/>
      <c r="O34" s="80"/>
      <c r="P34" s="81"/>
      <c r="Q34" s="36"/>
      <c r="R34" s="36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20.149999999999999" customHeight="1" x14ac:dyDescent="0.35">
      <c r="A35" s="15"/>
      <c r="B35" s="15"/>
      <c r="C35" s="17"/>
      <c r="D35" s="119"/>
      <c r="E35" s="67" t="s">
        <v>29</v>
      </c>
      <c r="F35" s="8">
        <v>0</v>
      </c>
      <c r="G35" s="4">
        <v>-0.04</v>
      </c>
      <c r="H35" s="74">
        <f t="shared" si="0"/>
        <v>0.04</v>
      </c>
      <c r="I35" s="75"/>
      <c r="J35" s="76"/>
      <c r="K35" s="18"/>
      <c r="L35" s="82"/>
      <c r="M35" s="82"/>
      <c r="N35" s="82"/>
      <c r="O35" s="82"/>
      <c r="P35" s="83"/>
      <c r="Q35" s="36"/>
      <c r="R35" s="36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20.149999999999999" customHeight="1" x14ac:dyDescent="0.35">
      <c r="A36" s="15"/>
      <c r="B36" s="15"/>
      <c r="C36" s="17"/>
      <c r="D36" s="117" t="s">
        <v>30</v>
      </c>
      <c r="E36" s="70" t="s">
        <v>27</v>
      </c>
      <c r="F36" s="8">
        <v>0</v>
      </c>
      <c r="G36" s="4">
        <v>-0.37</v>
      </c>
      <c r="H36" s="74">
        <f t="shared" si="0"/>
        <v>0.37</v>
      </c>
      <c r="I36" s="75"/>
      <c r="J36" s="76"/>
      <c r="K36" s="18"/>
      <c r="L36" s="82"/>
      <c r="M36" s="82"/>
      <c r="N36" s="82"/>
      <c r="O36" s="82"/>
      <c r="P36" s="83"/>
      <c r="Q36" s="36"/>
      <c r="R36" s="36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20.149999999999999" customHeight="1" x14ac:dyDescent="0.35">
      <c r="A37" s="15"/>
      <c r="B37" s="15"/>
      <c r="C37" s="17"/>
      <c r="D37" s="119"/>
      <c r="E37" s="86" t="s">
        <v>29</v>
      </c>
      <c r="F37" s="8">
        <v>0</v>
      </c>
      <c r="G37" s="4">
        <v>-0.35</v>
      </c>
      <c r="H37" s="77">
        <f t="shared" si="0"/>
        <v>0.35</v>
      </c>
      <c r="I37" s="78"/>
      <c r="J37" s="79"/>
      <c r="K37" s="18"/>
      <c r="L37" s="82"/>
      <c r="M37" s="82"/>
      <c r="N37" s="82"/>
      <c r="O37" s="82"/>
      <c r="P37" s="83"/>
      <c r="Q37" s="36"/>
      <c r="R37" s="36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20.149999999999999" customHeight="1" x14ac:dyDescent="0.35">
      <c r="A38" s="15"/>
      <c r="B38" s="15"/>
      <c r="C38" s="17"/>
      <c r="D38" s="35"/>
      <c r="E38" s="35"/>
      <c r="F38" s="35"/>
      <c r="G38" s="35"/>
      <c r="H38" s="35"/>
      <c r="I38" s="35"/>
      <c r="J38" s="35"/>
      <c r="K38" s="18"/>
      <c r="L38" s="18"/>
      <c r="M38" s="18"/>
      <c r="N38" s="18"/>
      <c r="O38" s="18"/>
      <c r="P38" s="18"/>
      <c r="Q38" s="36"/>
      <c r="R38" s="36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25" customHeight="1" x14ac:dyDescent="0.35">
      <c r="A39" s="15"/>
      <c r="B39" s="15"/>
      <c r="C39" s="17"/>
      <c r="D39" s="126" t="s">
        <v>66</v>
      </c>
      <c r="E39" s="135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7"/>
      <c r="Q39" s="18"/>
      <c r="R39" s="18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25" customHeight="1" x14ac:dyDescent="0.35">
      <c r="A40" s="15"/>
      <c r="B40" s="15"/>
      <c r="C40" s="17"/>
      <c r="D40" s="127"/>
      <c r="E40" s="138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40"/>
      <c r="Q40" s="18"/>
      <c r="R40" s="18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20.149999999999999" customHeight="1" x14ac:dyDescent="0.35">
      <c r="A41" s="15"/>
      <c r="B41" s="15"/>
      <c r="C41" s="17"/>
      <c r="D41" s="18"/>
      <c r="E41" s="51"/>
      <c r="F41" s="51"/>
      <c r="G41" s="51"/>
      <c r="H41" s="51"/>
      <c r="I41" s="51"/>
      <c r="J41" s="51"/>
      <c r="K41" s="51"/>
      <c r="L41" s="51"/>
      <c r="M41" s="51"/>
      <c r="N41" s="51"/>
      <c r="P41" s="61"/>
      <c r="R41" s="61" t="str">
        <f ca="1">_xlfn.CONCAT("Updated  ",TEXT(Information!$F$13,"mm/dd/yyyy"))</f>
        <v>Updated  07/01/2024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x14ac:dyDescent="0.35">
      <c r="A42" s="15"/>
      <c r="B42" s="15"/>
      <c r="C42" s="16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35">
      <c r="A43" s="15"/>
      <c r="B43" s="15"/>
      <c r="C43" s="1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6"/>
      <c r="R43" s="16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35">
      <c r="A44" s="15"/>
      <c r="B44" s="15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6"/>
      <c r="R44" s="16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idden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idden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idden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idden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idden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idden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idden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idden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idden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idden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idden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idden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idden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idden="1" x14ac:dyDescent="0.3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33" hidden="1" x14ac:dyDescent="0.3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33" hidden="1" x14ac:dyDescent="0.3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33" hidden="1" x14ac:dyDescent="0.3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7" x14ac:dyDescent="0.35"/>
  </sheetData>
  <mergeCells count="64">
    <mergeCell ref="D39:D40"/>
    <mergeCell ref="Q28:Q29"/>
    <mergeCell ref="D30:D31"/>
    <mergeCell ref="E30:E31"/>
    <mergeCell ref="I30:I31"/>
    <mergeCell ref="J30:J31"/>
    <mergeCell ref="L30:L31"/>
    <mergeCell ref="M30:M31"/>
    <mergeCell ref="N30:N31"/>
    <mergeCell ref="E39:P40"/>
    <mergeCell ref="D34:D35"/>
    <mergeCell ref="D36:D37"/>
    <mergeCell ref="P30:P31"/>
    <mergeCell ref="Q32:Q33"/>
    <mergeCell ref="O30:O31"/>
    <mergeCell ref="Q30:Q31"/>
    <mergeCell ref="D19:D20"/>
    <mergeCell ref="D21:D22"/>
    <mergeCell ref="L23:O23"/>
    <mergeCell ref="D32:D33"/>
    <mergeCell ref="E32:E33"/>
    <mergeCell ref="J32:J33"/>
    <mergeCell ref="F24:G24"/>
    <mergeCell ref="H24:H25"/>
    <mergeCell ref="I24:I25"/>
    <mergeCell ref="F28:F29"/>
    <mergeCell ref="G28:G29"/>
    <mergeCell ref="J28:J29"/>
    <mergeCell ref="P24:P25"/>
    <mergeCell ref="O24:O25"/>
    <mergeCell ref="J24:J25"/>
    <mergeCell ref="D28:D29"/>
    <mergeCell ref="E28:E29"/>
    <mergeCell ref="L24:L25"/>
    <mergeCell ref="M24:M25"/>
    <mergeCell ref="N24:N25"/>
    <mergeCell ref="D17:D18"/>
    <mergeCell ref="E17:E18"/>
    <mergeCell ref="F17:F18"/>
    <mergeCell ref="G17:G18"/>
    <mergeCell ref="H17:H18"/>
    <mergeCell ref="M18:N18"/>
    <mergeCell ref="M15:N15"/>
    <mergeCell ref="F14:F15"/>
    <mergeCell ref="G14:G15"/>
    <mergeCell ref="H14:H15"/>
    <mergeCell ref="I14:I15"/>
    <mergeCell ref="M14:N14"/>
    <mergeCell ref="M16:N16"/>
    <mergeCell ref="M19:N19"/>
    <mergeCell ref="M17:N17"/>
    <mergeCell ref="D4:Q5"/>
    <mergeCell ref="D6:Q6"/>
    <mergeCell ref="D7:Q7"/>
    <mergeCell ref="F10:G10"/>
    <mergeCell ref="H10:I10"/>
    <mergeCell ref="J10:J11"/>
    <mergeCell ref="M11:N11"/>
    <mergeCell ref="M10:N10"/>
    <mergeCell ref="M12:N12"/>
    <mergeCell ref="M13:N13"/>
    <mergeCell ref="D14:D15"/>
    <mergeCell ref="E14:E15"/>
    <mergeCell ref="I17:I18"/>
  </mergeCells>
  <conditionalFormatting sqref="F19:G22">
    <cfRule type="containsBlanks" dxfId="22" priority="16">
      <formula>LEN(TRIM(F19))=0</formula>
    </cfRule>
  </conditionalFormatting>
  <conditionalFormatting sqref="F34:G37">
    <cfRule type="containsBlanks" dxfId="21" priority="6">
      <formula>LEN(TRIM(F34))=0</formula>
    </cfRule>
  </conditionalFormatting>
  <conditionalFormatting sqref="L26:M26">
    <cfRule type="expression" dxfId="19" priority="49">
      <formula>$J26=L$25</formula>
    </cfRule>
  </conditionalFormatting>
  <conditionalFormatting sqref="L27:M27">
    <cfRule type="expression" dxfId="18" priority="59">
      <formula>$J$27=L$25</formula>
    </cfRule>
  </conditionalFormatting>
  <conditionalFormatting sqref="L30:M31">
    <cfRule type="expression" dxfId="15" priority="63">
      <formula>L$25=$J$30</formula>
    </cfRule>
  </conditionalFormatting>
  <conditionalFormatting sqref="N26:P26">
    <cfRule type="expression" dxfId="12" priority="67">
      <formula>$J26=N$24</formula>
    </cfRule>
  </conditionalFormatting>
  <conditionalFormatting sqref="N27:P27">
    <cfRule type="expression" dxfId="11" priority="69">
      <formula>$J$27=N$24</formula>
    </cfRule>
  </conditionalFormatting>
  <conditionalFormatting sqref="N30:P31">
    <cfRule type="expression" dxfId="8" priority="75">
      <formula>N$24=$J$30</formula>
    </cfRule>
  </conditionalFormatting>
  <conditionalFormatting sqref="F26:G33">
    <cfRule type="containsBlanks" dxfId="2" priority="3">
      <formula>LEN(TRIM(F26))=0</formula>
    </cfRule>
  </conditionalFormatting>
  <conditionalFormatting sqref="O10:O15 O17:O19">
    <cfRule type="containsBlanks" dxfId="1" priority="2">
      <formula>LEN(TRIM(O10))=0</formula>
    </cfRule>
  </conditionalFormatting>
  <conditionalFormatting sqref="F12:I18">
    <cfRule type="containsBlanks" dxfId="0" priority="1">
      <formula>LEN(TRIM(F12))=0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I27:I2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0" id="{7CBE4881-2F2F-492B-AA59-F562A4A12C4F}">
            <xm:f>AND($J$28=L$25,$I$28&lt;=Information!D$6)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L28:M28</xm:sqref>
        </x14:conditionalFormatting>
        <x14:conditionalFormatting xmlns:xm="http://schemas.microsoft.com/office/excel/2006/main">
          <x14:cfRule type="expression" priority="62" id="{C70612F2-1667-4025-9721-4614CF607994}">
            <xm:f>AND($J28=L$25,$I29&lt;=Information!D$7)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L29:M29</xm:sqref>
        </x14:conditionalFormatting>
        <x14:conditionalFormatting xmlns:xm="http://schemas.microsoft.com/office/excel/2006/main">
          <x14:cfRule type="expression" priority="64" id="{5018C775-7FAC-4589-9928-8C530C0B3CAE}">
            <xm:f>AND($J32=L$25,$I32&lt;=Information!D$9)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L32:M32</xm:sqref>
        </x14:conditionalFormatting>
        <x14:conditionalFormatting xmlns:xm="http://schemas.microsoft.com/office/excel/2006/main">
          <x14:cfRule type="expression" priority="65" id="{A9A00757-7FCB-4B06-8C11-CF36075409AF}">
            <xm:f>AND($J32=L$25,$I33&lt;=Information!D$10)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L33:M37</xm:sqref>
        </x14:conditionalFormatting>
        <x14:conditionalFormatting xmlns:xm="http://schemas.microsoft.com/office/excel/2006/main">
          <x14:cfRule type="expression" priority="71" id="{7CBE4881-2F2F-492B-AA59-F562A4A12C4F}">
            <xm:f>AND($J$28=N$24,$I$28&lt;=Information!F$6)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N28:P28</xm:sqref>
        </x14:conditionalFormatting>
        <x14:conditionalFormatting xmlns:xm="http://schemas.microsoft.com/office/excel/2006/main">
          <x14:cfRule type="expression" priority="73" id="{C70612F2-1667-4025-9721-4614CF607994}">
            <xm:f>AND($J28=N$24,$I29&lt;=Information!F$7)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N29:P29</xm:sqref>
        </x14:conditionalFormatting>
        <x14:conditionalFormatting xmlns:xm="http://schemas.microsoft.com/office/excel/2006/main">
          <x14:cfRule type="expression" priority="77" id="{5018C775-7FAC-4589-9928-8C530C0B3CAE}">
            <xm:f>AND($J32=N$24,$I32&lt;=Information!F$9)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N32:P32</xm:sqref>
        </x14:conditionalFormatting>
        <x14:conditionalFormatting xmlns:xm="http://schemas.microsoft.com/office/excel/2006/main">
          <x14:cfRule type="expression" priority="79" id="{A9A00757-7FCB-4B06-8C11-CF36075409AF}">
            <xm:f>AND($J32=N$24,$I33&lt;=Information!F$10)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N33:P37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I26" sqref="I26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35</v>
      </c>
      <c r="E3" t="s">
        <v>36</v>
      </c>
      <c r="F3" t="s">
        <v>37</v>
      </c>
      <c r="G3" t="s">
        <v>38</v>
      </c>
    </row>
    <row r="4" spans="1:8" x14ac:dyDescent="0.35">
      <c r="C4" s="9" t="s">
        <v>10</v>
      </c>
      <c r="D4">
        <v>0.2</v>
      </c>
      <c r="E4" s="53">
        <v>0.5</v>
      </c>
      <c r="F4">
        <v>0.8</v>
      </c>
      <c r="G4" s="54">
        <v>2</v>
      </c>
      <c r="H4" t="s">
        <v>67</v>
      </c>
    </row>
    <row r="5" spans="1:8" x14ac:dyDescent="0.35">
      <c r="C5" s="9" t="s">
        <v>13</v>
      </c>
      <c r="D5">
        <v>0.03</v>
      </c>
      <c r="E5" s="53">
        <v>0.1</v>
      </c>
      <c r="F5">
        <v>0.15</v>
      </c>
      <c r="G5" s="54">
        <v>0.3</v>
      </c>
      <c r="H5" t="s">
        <v>68</v>
      </c>
    </row>
    <row r="6" spans="1:8" x14ac:dyDescent="0.35">
      <c r="C6" s="147" t="s">
        <v>16</v>
      </c>
      <c r="D6">
        <v>0.3</v>
      </c>
      <c r="E6" s="53">
        <v>0.5</v>
      </c>
      <c r="F6">
        <v>0.8</v>
      </c>
      <c r="G6" s="54">
        <v>2</v>
      </c>
      <c r="H6" t="s">
        <v>67</v>
      </c>
    </row>
    <row r="7" spans="1:8" x14ac:dyDescent="0.35">
      <c r="C7" s="147"/>
      <c r="D7">
        <v>0.05</v>
      </c>
      <c r="E7" s="53">
        <v>0.1</v>
      </c>
      <c r="F7">
        <v>0.15</v>
      </c>
      <c r="G7" s="54">
        <v>0.2</v>
      </c>
      <c r="H7" t="s">
        <v>69</v>
      </c>
    </row>
    <row r="8" spans="1:8" x14ac:dyDescent="0.35">
      <c r="C8" s="9" t="s">
        <v>20</v>
      </c>
      <c r="D8">
        <v>0.2</v>
      </c>
      <c r="E8" s="53">
        <v>0.5</v>
      </c>
      <c r="F8">
        <v>0.8</v>
      </c>
      <c r="G8" s="54">
        <v>2</v>
      </c>
      <c r="H8" t="s">
        <v>67</v>
      </c>
    </row>
    <row r="9" spans="1:8" x14ac:dyDescent="0.35">
      <c r="C9" s="147" t="s">
        <v>23</v>
      </c>
      <c r="D9">
        <v>0.5</v>
      </c>
      <c r="E9" s="53">
        <v>1</v>
      </c>
      <c r="F9">
        <v>1.5</v>
      </c>
      <c r="G9" s="54">
        <v>3</v>
      </c>
      <c r="H9" t="s">
        <v>70</v>
      </c>
    </row>
    <row r="10" spans="1:8" x14ac:dyDescent="0.35">
      <c r="C10" s="147"/>
      <c r="D10">
        <v>0.05</v>
      </c>
      <c r="E10" s="53">
        <v>0.1</v>
      </c>
      <c r="F10">
        <v>0.15</v>
      </c>
      <c r="G10" s="54">
        <v>0.3</v>
      </c>
      <c r="H10" t="s">
        <v>68</v>
      </c>
    </row>
    <row r="13" spans="1:8" x14ac:dyDescent="0.35">
      <c r="A13" s="14" t="s">
        <v>71</v>
      </c>
      <c r="B13" s="84"/>
      <c r="D13" s="148" t="s">
        <v>72</v>
      </c>
      <c r="E13" s="148"/>
      <c r="F13" s="13">
        <f ca="1">INDIRECT("a14")</f>
        <v>45474</v>
      </c>
    </row>
    <row r="14" spans="1:8" x14ac:dyDescent="0.35">
      <c r="A14" s="57">
        <v>45474</v>
      </c>
      <c r="B14" s="69">
        <v>1.05</v>
      </c>
      <c r="C14" t="s">
        <v>73</v>
      </c>
      <c r="D14" s="69"/>
      <c r="E14" s="69"/>
      <c r="F14" s="13"/>
    </row>
    <row r="15" spans="1:8" x14ac:dyDescent="0.35">
      <c r="A15" s="57">
        <v>43774</v>
      </c>
      <c r="B15" s="69">
        <v>1.04</v>
      </c>
      <c r="C15" t="s">
        <v>74</v>
      </c>
      <c r="D15" s="69"/>
      <c r="E15" s="69"/>
      <c r="F15" s="13"/>
    </row>
    <row r="16" spans="1:8" x14ac:dyDescent="0.35">
      <c r="A16" s="13">
        <v>43735</v>
      </c>
      <c r="B16" s="58">
        <v>1.03</v>
      </c>
      <c r="C16" t="s">
        <v>75</v>
      </c>
      <c r="D16" s="69"/>
      <c r="E16" s="69"/>
      <c r="F16" s="13"/>
    </row>
    <row r="17" spans="1:6" x14ac:dyDescent="0.35">
      <c r="A17" s="13">
        <v>43384</v>
      </c>
      <c r="B17" s="53">
        <v>1.02</v>
      </c>
      <c r="C17" s="9" t="s">
        <v>76</v>
      </c>
      <c r="D17" s="69"/>
      <c r="E17" s="69"/>
      <c r="F17" s="13"/>
    </row>
    <row r="18" spans="1:6" x14ac:dyDescent="0.35">
      <c r="A18" s="13">
        <v>43306</v>
      </c>
      <c r="B18" s="53">
        <v>1.01</v>
      </c>
      <c r="C18" t="s">
        <v>77</v>
      </c>
    </row>
    <row r="19" spans="1:6" x14ac:dyDescent="0.35">
      <c r="A19" s="13">
        <v>43294</v>
      </c>
      <c r="B19" s="53">
        <v>1</v>
      </c>
      <c r="C19" t="s">
        <v>78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37f720c6997a324aaf99f15926e79de3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dda952dde7f0645b0d9d05d306e4364e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06BDD69F-27E5-4CD4-AC39-5E2B9A5B1A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2024-07-02T20:23:18Z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