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R/2024/"/>
    </mc:Choice>
  </mc:AlternateContent>
  <xr:revisionPtr revIDLastSave="0" documentId="8_{E40920A4-2AE9-4093-BE7B-7C979C51643E}" xr6:coauthVersionLast="47" xr6:coauthVersionMax="47" xr10:uidLastSave="{00000000-0000-0000-0000-000000000000}"/>
  <bookViews>
    <workbookView xWindow="3650" yWindow="102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<sst xmlns="http://schemas.openxmlformats.org/spreadsheetml/2006/main" count="119" uniqueCount="78">
  <si>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</si>
  <si>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</si>
  <si>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</si>
  <si>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</si>
  <si>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</si>
  <si>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</si>
  <si>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</si>
  <si>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</si>
  <si>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</si>
  <si>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</si>
  <si>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</si>
  <si>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</si>
  <si>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</si>
  <si>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</si>
  <si>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</si>
  <si>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</si>
  <si>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</si>
  <si>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</si>
  <si>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</si>
  <si>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</si>
  <si>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</si>
  <si>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</si>
  <si>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</si>
  <si>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</si>
  <si>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</si>
  <si>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</si>
  <si>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</si>
  <si>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</si>
  <si>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</si>
  <si>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</si>
  <si>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</si>
  <si>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</si>
  <si>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</si>
  <si>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</si>
  <si>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</si>
  <si>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</si>
  <si>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</si>
  <si>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</si>
  <si>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</si>
  <si>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</si>
  <si>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</si>
  <si>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</si>
  <si>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</si>
  <si>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</si>
  <si>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</si>
  <si>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</si>
  <si>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</si>
  <si>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</si>
  <si>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</si>
  <si>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</si>
  <si>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</si>
  <si>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</si>
  <si>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</si>
  <si>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</si>
  <si>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</si>
  <si>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</si>
  <si>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</si>
  <si>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</si>
  <si>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</si>
  <si>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</si>
  <si>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</si>
  <si>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</si>
  <si>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</si>
  <si>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</si>
  <si>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</si>
  <si>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</si>
  <si>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</si>
  <si>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</si>
  <si>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</si>
  <si>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</si>
  <si>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</si>
  <si>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</si>
  <si>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</si>
  <si>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</si>
  <si>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</si>
  <si>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THR-16</t>
  </si>
  <si>
    <t>LYR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</si>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</sst>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G6" zoomScaleNormal="100" zoomScaleSheetLayoutView="100" workbookViewId="0">
      <selection activeCell="C26" sqref="C26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75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76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22.4</v>
      </c>
      <c r="G12" s="2">
        <v>22.47</v>
      </c>
      <c r="H12" s="1">
        <v>22.54</v>
      </c>
      <c r="I12" s="2">
        <v>22.58</v>
      </c>
      <c r="J12" s="26">
        <f>IF(COUNT(F12:I12)=4,(H12-F12)-(I12-G12),0)</f>
        <v>3.0000000000001137E-2</v>
      </c>
      <c r="K12" s="20"/>
      <c r="L12" s="20"/>
      <c r="M12" s="118" t="s">
        <v>11</v>
      </c>
      <c r="N12" s="118"/>
      <c r="O12" s="6" t="s">
        <v>77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168.5</v>
      </c>
      <c r="G13" s="4">
        <v>280.5</v>
      </c>
      <c r="H13" s="3">
        <v>283.39999999999998</v>
      </c>
      <c r="I13" s="4">
        <v>280.5</v>
      </c>
      <c r="J13" s="29">
        <f>IF(COUNT(F13:I13)=4,((H13-F13)-(I13-G13))/F13,0)</f>
        <v>0.68189910979228474</v>
      </c>
      <c r="K13" s="20"/>
      <c r="L13" s="75"/>
      <c r="M13" s="117" t="s">
        <v>14</v>
      </c>
      <c r="N13" s="117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6.34</v>
      </c>
      <c r="G14" s="124">
        <v>6.44</v>
      </c>
      <c r="H14" s="122">
        <v>6.35</v>
      </c>
      <c r="I14" s="124">
        <v>6.45</v>
      </c>
      <c r="J14" s="30">
        <f>IF(COUNT(F14:I15)=4,(H14-F14)-(I14-G14),0)</f>
        <v>0</v>
      </c>
      <c r="K14" s="20"/>
      <c r="L14" s="75"/>
      <c r="M14" s="118" t="s">
        <v>17</v>
      </c>
      <c r="N14" s="118"/>
      <c r="O14" s="7">
        <v>45454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0</v>
      </c>
      <c r="K15" s="20"/>
      <c r="L15" s="75"/>
      <c r="M15" s="117" t="s">
        <v>18</v>
      </c>
      <c r="N15" s="117"/>
      <c r="O15" s="72">
        <v>0.3611111111111111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7.67</v>
      </c>
      <c r="G16" s="4">
        <v>7.69</v>
      </c>
      <c r="H16" s="8">
        <v>7.73</v>
      </c>
      <c r="I16" s="4">
        <v>7.68</v>
      </c>
      <c r="J16" s="32">
        <f>IF(COUNT(F16:I16)=4,(H16-F16)-(I16-G16),0)</f>
        <v>7.0000000000001172E-2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18.989999999999998</v>
      </c>
      <c r="G17" s="124">
        <v>13.72</v>
      </c>
      <c r="H17" s="122">
        <v>15.87</v>
      </c>
      <c r="I17" s="124">
        <v>15.69</v>
      </c>
      <c r="J17" s="30">
        <f>IF(COUNT(F17:I17)=4,(H17-F17)-(I17-G17),0)</f>
        <v>-5.0899999999999981</v>
      </c>
      <c r="K17" s="20"/>
      <c r="L17" s="75"/>
      <c r="M17" s="118" t="s">
        <v>23</v>
      </c>
      <c r="N17" s="118"/>
      <c r="O17" s="7">
        <v>45454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-0.26803580832016843</v>
      </c>
      <c r="K18" s="20"/>
      <c r="L18" s="75"/>
      <c r="M18" s="117" t="s">
        <v>24</v>
      </c>
      <c r="N18" s="117"/>
      <c r="O18" s="72">
        <v>0.59583333333333333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77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22.74</v>
      </c>
      <c r="G22" s="12">
        <v>22.78</v>
      </c>
      <c r="H22" s="44">
        <f>IF(OR(F22="",G22=""),0,F22-G22)</f>
        <v>-4.00000000000027E-2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1002.6</v>
      </c>
      <c r="H23" s="49">
        <f>IF(OR(F23="",G23=""),0,(F23-G23)/G23)</f>
        <v>-2.5932575304209284E-3</v>
      </c>
      <c r="I23" s="50">
        <f>IFERROR(ROUND(ABS(J13)+ABS(H23),4),0)</f>
        <v>0.6845</v>
      </c>
      <c r="J23" s="51" t="str">
        <f>IF(COUNT(F13:I13,F23:G23)&lt;6,"",IF(ABS(I23)&lt;=Information!D5,"Excellent",IF(ABS(I23)&lt;Information!E5,"Good",IF(ABS(I23)&lt;Information!F5,"Fair",IF(I23&lt;=Information!G5,"Poor","Max. Limit")))))</f>
        <v>Max. Limit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8.6300000000000008</v>
      </c>
      <c r="G24" s="105">
        <v>8.59</v>
      </c>
      <c r="H24" s="52">
        <f>IF(OR(F24="",G24=""),0,F24-G24)</f>
        <v>4.0000000000000924E-2</v>
      </c>
      <c r="I24" s="53">
        <f>IFERROR(ROUND(ABS(J14)+ABS(H24),2),0)</f>
        <v>0.04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4.6565774155996418E-3</v>
      </c>
      <c r="I25" s="55">
        <f>IFERROR(ROUND(ABS(J15)+ABS(H25),4),0)</f>
        <v>4.7000000000000002E-3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7.02</v>
      </c>
      <c r="H26" s="56">
        <f>IF(OR(F26="",G26=""),0,F26-G26)</f>
        <v>0</v>
      </c>
      <c r="I26" s="87">
        <f>IFERROR(ROUND(ABS(J16)+(ABS(H26)+ABS(H27))/2,2),0)</f>
        <v>0.08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10.029999999999999</v>
      </c>
      <c r="G27" s="13">
        <v>10.039999999999999</v>
      </c>
      <c r="H27" s="56">
        <f>IF(OR(F27="",G27=""),0,F27-G27)</f>
        <v>-9.9999999999997868E-3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0.05</v>
      </c>
      <c r="H28" s="56">
        <f>IF(OR(F28="",G28=""),0,F28-G28)</f>
        <v>-0.05</v>
      </c>
      <c r="I28" s="57">
        <f>IFERROR(ROUND(ABS(J17)+AVERAGE(ABS(H28),ABS(H29)),2),0)</f>
        <v>5.57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Poor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123.1</v>
      </c>
      <c r="H29" s="58">
        <f>IF(OR(F29="",G29=""),0,F29-G29)</f>
        <v>0.90000000000000568</v>
      </c>
      <c r="I29" s="59">
        <f>IFERROR(ROUND(ABS(J18)+ABS((H29)/G29),4),0)</f>
        <v>0.27529999999999999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2024-06-18T22:06:51Z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