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\Desktop\"/>
    </mc:Choice>
  </mc:AlternateContent>
  <xr:revisionPtr revIDLastSave="0" documentId="13_ncr:1_{BB9D34D7-F77C-4CBB-8AE3-0FDD0E17ACFE}" xr6:coauthVersionLast="47" xr6:coauthVersionMax="47" xr10:uidLastSave="{00000000-0000-0000-0000-000000000000}"/>
  <bookViews>
    <workbookView xWindow="-120" yWindow="-120" windowWidth="29040" windowHeight="16440" activeTab="1" xr2:uid="{0E525FAB-7FEF-4B13-81AC-B2FC93495BA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B35" i="2"/>
  <c r="C34" i="2" s="1"/>
  <c r="J29" i="2"/>
  <c r="B29" i="2"/>
  <c r="C29" i="2"/>
  <c r="B30" i="2"/>
  <c r="J30" i="2"/>
  <c r="C24" i="2"/>
  <c r="B24" i="2"/>
  <c r="B25" i="2"/>
  <c r="J23" i="2"/>
  <c r="J22" i="2"/>
  <c r="J21" i="2"/>
  <c r="J20" i="2"/>
  <c r="K7" i="2"/>
  <c r="K8" i="2"/>
  <c r="C16" i="2" s="1"/>
  <c r="F13" i="2"/>
  <c r="C13" i="2"/>
  <c r="K9" i="2"/>
  <c r="D48" i="1"/>
  <c r="D49" i="1"/>
  <c r="F51" i="1" s="1"/>
  <c r="C47" i="1"/>
  <c r="C34" i="1"/>
  <c r="C35" i="1"/>
  <c r="I26" i="1"/>
  <c r="G24" i="1"/>
  <c r="H22" i="1"/>
  <c r="F14" i="1"/>
  <c r="F10" i="1"/>
  <c r="B11" i="1"/>
  <c r="E24" i="1"/>
  <c r="F22" i="1"/>
  <c r="C14" i="1"/>
  <c r="D5" i="1"/>
  <c r="B40" i="2" l="1"/>
  <c r="C39" i="2" s="1"/>
  <c r="E39" i="2"/>
  <c r="B34" i="2"/>
  <c r="D12" i="2"/>
  <c r="G12" i="2"/>
  <c r="F10" i="2"/>
  <c r="F9" i="2" s="1"/>
  <c r="K10" i="2"/>
  <c r="C15" i="2"/>
  <c r="I13" i="2"/>
  <c r="J12" i="2" s="1"/>
  <c r="D15" i="2"/>
  <c r="C12" i="2"/>
  <c r="F12" i="2"/>
  <c r="C10" i="2"/>
  <c r="E51" i="1"/>
  <c r="B39" i="2" l="1"/>
  <c r="G9" i="2"/>
  <c r="I12" i="2"/>
  <c r="C9" i="2"/>
  <c r="D9" i="2"/>
</calcChain>
</file>

<file path=xl/sharedStrings.xml><?xml version="1.0" encoding="utf-8"?>
<sst xmlns="http://schemas.openxmlformats.org/spreadsheetml/2006/main" count="57" uniqueCount="43">
  <si>
    <t>X: Tempo de atendimento</t>
  </si>
  <si>
    <t>E(x) = 4</t>
  </si>
  <si>
    <t>1/lambda =</t>
  </si>
  <si>
    <t xml:space="preserve">llambda = 1/4 </t>
  </si>
  <si>
    <t>lambda = 0.25</t>
  </si>
  <si>
    <t>X~Exp(0.25)</t>
  </si>
  <si>
    <t>a) P(X&gt;4) = 1 - (P&lt;=4) ~= 0,368</t>
  </si>
  <si>
    <t>B)</t>
  </si>
  <si>
    <t>Ex7</t>
  </si>
  <si>
    <t>Dist Normal</t>
  </si>
  <si>
    <t>Dist Exponencial</t>
  </si>
  <si>
    <t>a)</t>
  </si>
  <si>
    <t>X= Distancia percorrida até o pneu estar gasto</t>
  </si>
  <si>
    <t>Media de X: 48 000</t>
  </si>
  <si>
    <t>P(X&gt;46 000) = 1- p(x&lt;=46 000)</t>
  </si>
  <si>
    <t>P(X=5000) =</t>
  </si>
  <si>
    <t>c)</t>
  </si>
  <si>
    <t>P(45000 &lt; X &lt; 50000) = P(X=50000) - P(X =45000)</t>
  </si>
  <si>
    <t>0,775</t>
  </si>
  <si>
    <t>Ex 9.</t>
  </si>
  <si>
    <t>X: Peso de cada Produto</t>
  </si>
  <si>
    <t>Intervalos de Confiança</t>
  </si>
  <si>
    <t>Media:</t>
  </si>
  <si>
    <t>Variancia:</t>
  </si>
  <si>
    <t>5^2</t>
  </si>
  <si>
    <t>(desv pad)^2</t>
  </si>
  <si>
    <t>Exponencial, normal, intervalos de confiança e</t>
  </si>
  <si>
    <t>Desvio Padrão(σ): 2000</t>
  </si>
  <si>
    <t>σ(desvio padrão) = 2</t>
  </si>
  <si>
    <t>mean</t>
  </si>
  <si>
    <t>X</t>
  </si>
  <si>
    <t>b)</t>
  </si>
  <si>
    <t>stddev</t>
  </si>
  <si>
    <t>var</t>
  </si>
  <si>
    <t>sX</t>
  </si>
  <si>
    <t>Sx = Estimativa de erro</t>
  </si>
  <si>
    <t>s = desvio padrão</t>
  </si>
  <si>
    <t>n = tamanho de amostra</t>
  </si>
  <si>
    <t>mean:</t>
  </si>
  <si>
    <t>std_dev</t>
  </si>
  <si>
    <t xml:space="preserve">intervalo </t>
  </si>
  <si>
    <t>n</t>
  </si>
  <si>
    <t>23.56 +-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</si>
</sst>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7" formatCode="0.0000"/>
    <numFmt numFmtId="176" formatCode="0.0"/>
  </numFmts>
  <fonts count="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rgb="FF0061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8">
    <xf numFmtId="0" fontId="0" fillId="0" borderId="0" xfId="0"/>
    <xf numFmtId="0" fontId="2" fillId="3" borderId="0" xfId="2"/>
    <xf numFmtId="0" fontId="3" fillId="4" borderId="1" xfId="3"/>
    <xf numFmtId="0" fontId="0" fillId="0" borderId="2" xfId="0" applyBorder="1"/>
    <xf numFmtId="0" fontId="2" fillId="3" borderId="3" xfId="2" applyBorder="1"/>
    <xf numFmtId="0" fontId="2" fillId="3" borderId="4" xfId="2" applyBorder="1"/>
    <xf numFmtId="0" fontId="2" fillId="3" borderId="5" xfId="2" applyBorder="1"/>
    <xf numFmtId="0" fontId="0" fillId="0" borderId="6" xfId="0" applyBorder="1"/>
    <xf numFmtId="0" fontId="4" fillId="2" borderId="7" xfId="1" applyFont="1" applyBorder="1"/>
    <xf numFmtId="0" fontId="3" fillId="4" borderId="1" xfId="3" applyAlignment="1">
      <alignment horizontal="left"/>
    </xf>
    <xf numFmtId="0" fontId="3" fillId="4" borderId="8" xfId="3" applyBorder="1"/>
    <xf numFmtId="0" fontId="4" fillId="2" borderId="7" xfId="1" applyFont="1" applyBorder="1" applyAlignment="1">
      <alignment horizontal="left"/>
    </xf>
    <xf numFmtId="164" fontId="0" fillId="0" borderId="0" xfId="0" applyNumberFormat="1"/>
    <xf numFmtId="2" fontId="0" fillId="0" borderId="0" xfId="0" applyNumberFormat="1"/>
    <xf numFmtId="0" fontId="1" fillId="2" borderId="0" xfId="1"/>
    <xf numFmtId="167" fontId="0" fillId="0" borderId="0" xfId="0" applyNumberFormat="1"/>
    <xf numFmtId="176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114300</xdr:rowOff>
    </xdr:to>
    <xdr:sp macro="" textlink="">
      <xdr:nvSpPr>
        <xdr:cNvPr id="1025" name="AutoShape 1" descr="Image">
          <a:extLst>
            <a:ext uri="{FF2B5EF4-FFF2-40B4-BE49-F238E27FC236}">
              <a16:creationId xmlns:a16="http://schemas.microsoft.com/office/drawing/2014/main" id="{877610F7-D36B-1383-8A73-393C2AE5223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304800</xdr:colOff>
      <xdr:row>20</xdr:row>
      <xdr:rowOff>114300</xdr:rowOff>
    </xdr:to>
    <xdr:sp macro="" textlink="">
      <xdr:nvSpPr>
        <xdr:cNvPr id="1026" name="AutoShape 2" descr="Image">
          <a:extLst>
            <a:ext uri="{FF2B5EF4-FFF2-40B4-BE49-F238E27FC236}">
              <a16:creationId xmlns:a16="http://schemas.microsoft.com/office/drawing/2014/main" id="{7AB52956-ADCF-E032-E314-467B42463EE2}"/>
            </a:ext>
          </a:extLst>
        </xdr:cNvPr>
        <xdr:cNvSpPr>
          <a:spLocks noChangeAspect="1" noChangeArrowheads="1"/>
        </xdr:cNvSpPr>
      </xdr:nvSpPr>
      <xdr:spPr bwMode="auto">
        <a:xfrm>
          <a:off x="14211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304800</xdr:colOff>
      <xdr:row>22</xdr:row>
      <xdr:rowOff>114300</xdr:rowOff>
    </xdr:to>
    <xdr:sp macro="" textlink="">
      <xdr:nvSpPr>
        <xdr:cNvPr id="1027" name="AutoShape 3" descr="Image">
          <a:extLst>
            <a:ext uri="{FF2B5EF4-FFF2-40B4-BE49-F238E27FC236}">
              <a16:creationId xmlns:a16="http://schemas.microsoft.com/office/drawing/2014/main" id="{3A845678-079B-D9BA-CB5D-D016C9A96304}"/>
            </a:ext>
          </a:extLst>
        </xdr:cNvPr>
        <xdr:cNvSpPr>
          <a:spLocks noChangeAspect="1" noChangeArrowheads="1"/>
        </xdr:cNvSpPr>
      </xdr:nvSpPr>
      <xdr:spPr bwMode="auto">
        <a:xfrm>
          <a:off x="14211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46BE-C3D7-420B-B1E0-4E6231049550}">
  <dimension ref="A1:I114"/>
  <sheetViews>
    <sheetView topLeftCell="A34" workbookViewId="0">
      <selection activeCell="E34" sqref="E34"/>
    </sheetView>
  </sheetViews>
  <sheetFormatPr defaultRowHeight="15" x14ac:dyDescent="0.25"/>
  <cols>
    <col min="3" max="3" width="12" bestFit="1" customWidth="1"/>
    <col min="4" max="4" width="9.5703125" bestFit="1" customWidth="1"/>
    <col min="6" max="6" width="9.5703125" bestFit="1" customWidth="1"/>
    <col min="9" max="9" width="12.5703125" bestFit="1" customWidth="1"/>
  </cols>
  <sheetData>
    <row r="1" spans="1:9" ht="15.75" thickBot="1" x14ac:dyDescent="0.3"/>
    <row r="2" spans="1:9" ht="15.75" thickBot="1" x14ac:dyDescent="0.3">
      <c r="B2" s="8">
        <v>6</v>
      </c>
      <c r="C2" s="7"/>
      <c r="D2" s="7"/>
      <c r="E2" s="7"/>
      <c r="F2" s="7"/>
      <c r="G2" s="7"/>
      <c r="H2" s="7"/>
      <c r="I2" s="7"/>
    </row>
    <row r="3" spans="1:9" x14ac:dyDescent="0.25">
      <c r="A3" s="3"/>
      <c r="B3" t="s">
        <v>0</v>
      </c>
      <c r="E3" s="2" t="s">
        <v>10</v>
      </c>
    </row>
    <row r="4" spans="1:9" x14ac:dyDescent="0.25">
      <c r="A4" s="3"/>
      <c r="B4" t="s">
        <v>1</v>
      </c>
    </row>
    <row r="5" spans="1:9" x14ac:dyDescent="0.25">
      <c r="A5" s="3"/>
      <c r="B5" t="s">
        <v>2</v>
      </c>
      <c r="D5">
        <f xml:space="preserve"> 4</f>
        <v>4</v>
      </c>
    </row>
    <row r="6" spans="1:9" x14ac:dyDescent="0.25">
      <c r="A6" s="3"/>
      <c r="B6" t="s">
        <v>3</v>
      </c>
    </row>
    <row r="7" spans="1:9" x14ac:dyDescent="0.25">
      <c r="A7" s="3"/>
      <c r="B7" t="s">
        <v>4</v>
      </c>
    </row>
    <row r="8" spans="1:9" x14ac:dyDescent="0.25">
      <c r="A8" s="3"/>
    </row>
    <row r="9" spans="1:9" x14ac:dyDescent="0.25">
      <c r="A9" s="3"/>
      <c r="B9" t="s">
        <v>5</v>
      </c>
    </row>
    <row r="10" spans="1:9" x14ac:dyDescent="0.25">
      <c r="A10" s="3"/>
      <c r="B10" t="s">
        <v>6</v>
      </c>
      <c r="F10" s="12">
        <f>1-_xlfn.EXPON.DIST(4,1/4,1)</f>
        <v>0.36787944117144233</v>
      </c>
    </row>
    <row r="11" spans="1:9" x14ac:dyDescent="0.25">
      <c r="A11" s="3"/>
      <c r="B11">
        <f>1-_xlfn.EXPON.DIST(4,0.25,1)</f>
        <v>0.36787944117144233</v>
      </c>
    </row>
    <row r="12" spans="1:9" x14ac:dyDescent="0.25">
      <c r="A12" s="3"/>
    </row>
    <row r="13" spans="1:9" x14ac:dyDescent="0.25">
      <c r="A13" s="3"/>
    </row>
    <row r="14" spans="1:9" x14ac:dyDescent="0.25">
      <c r="A14" s="3"/>
      <c r="B14" t="s">
        <v>7</v>
      </c>
      <c r="C14">
        <f>_xlfn.EXPON.DIST(4,0.25,0)</f>
        <v>9.1969860292860584E-2</v>
      </c>
      <c r="F14" s="12">
        <f>_xlfn.EXPON.DIST(4,1/4,0)</f>
        <v>9.1969860292860584E-2</v>
      </c>
    </row>
    <row r="15" spans="1:9" x14ac:dyDescent="0.25">
      <c r="A15" s="3"/>
      <c r="B15" s="4"/>
      <c r="C15" s="5"/>
      <c r="D15" s="5"/>
      <c r="E15" s="5"/>
      <c r="F15" s="5"/>
      <c r="G15" s="5"/>
      <c r="H15" s="5"/>
      <c r="I15" s="6"/>
    </row>
    <row r="16" spans="1:9" ht="15.75" thickBot="1" x14ac:dyDescent="0.3">
      <c r="A16" s="3"/>
    </row>
    <row r="17" spans="1:9" ht="15.75" thickBot="1" x14ac:dyDescent="0.3">
      <c r="B17" s="8" t="s">
        <v>8</v>
      </c>
      <c r="C17" s="10" t="s">
        <v>9</v>
      </c>
    </row>
    <row r="18" spans="1:9" x14ac:dyDescent="0.25">
      <c r="A18" s="3"/>
      <c r="B18" t="s">
        <v>12</v>
      </c>
    </row>
    <row r="19" spans="1:9" x14ac:dyDescent="0.25">
      <c r="A19" s="3"/>
      <c r="B19" t="s">
        <v>13</v>
      </c>
    </row>
    <row r="20" spans="1:9" x14ac:dyDescent="0.25">
      <c r="A20" s="3"/>
      <c r="B20" t="s">
        <v>27</v>
      </c>
    </row>
    <row r="21" spans="1:9" x14ac:dyDescent="0.25">
      <c r="A21" s="3"/>
    </row>
    <row r="22" spans="1:9" x14ac:dyDescent="0.25">
      <c r="A22" s="3"/>
      <c r="B22" t="s">
        <v>11</v>
      </c>
      <c r="C22" t="s">
        <v>14</v>
      </c>
      <c r="F22">
        <f>1 - _xlfn.NORM.DIST(46000,48000,2000,TRUE)</f>
        <v>0.84134474606854304</v>
      </c>
      <c r="H22">
        <f>1-_xlfn.NORM.DIST(46000,48000,2000,1)</f>
        <v>0.84134474606854304</v>
      </c>
    </row>
    <row r="23" spans="1:9" x14ac:dyDescent="0.25">
      <c r="A23" s="3"/>
    </row>
    <row r="24" spans="1:9" x14ac:dyDescent="0.25">
      <c r="A24" s="3"/>
      <c r="B24" t="s">
        <v>7</v>
      </c>
      <c r="C24" t="s">
        <v>15</v>
      </c>
      <c r="E24">
        <f>_xlfn.NORM.DIST(50000,48000,2000,FALSE)</f>
        <v>1.2098536225957169E-4</v>
      </c>
      <c r="G24">
        <f>_xlfn.NORM.DIST(50000,48000,2000,0)</f>
        <v>1.2098536225957169E-4</v>
      </c>
    </row>
    <row r="25" spans="1:9" x14ac:dyDescent="0.25">
      <c r="A25" s="3"/>
    </row>
    <row r="26" spans="1:9" x14ac:dyDescent="0.25">
      <c r="A26" s="3"/>
      <c r="B26" t="s">
        <v>16</v>
      </c>
      <c r="C26" t="s">
        <v>17</v>
      </c>
      <c r="H26" t="s">
        <v>18</v>
      </c>
      <c r="I26" s="12">
        <f>_xlfn.NORM.DIST(50000,48000,2000,1)-_xlfn.NORM.DIST(45000,48000,2000,1)</f>
        <v>0.77453754479968495</v>
      </c>
    </row>
    <row r="27" spans="1:9" x14ac:dyDescent="0.25">
      <c r="A27" s="3"/>
      <c r="B27" s="4"/>
      <c r="C27" s="5"/>
      <c r="D27" s="5"/>
      <c r="E27" s="5"/>
      <c r="F27" s="5"/>
      <c r="G27" s="5"/>
      <c r="H27" s="5"/>
      <c r="I27" s="6"/>
    </row>
    <row r="28" spans="1:9" ht="15.75" thickBot="1" x14ac:dyDescent="0.3">
      <c r="A28" s="3"/>
    </row>
    <row r="29" spans="1:9" ht="15.75" thickBot="1" x14ac:dyDescent="0.3">
      <c r="B29" s="8" t="s">
        <v>19</v>
      </c>
      <c r="C29" s="10" t="s">
        <v>9</v>
      </c>
    </row>
    <row r="30" spans="1:9" x14ac:dyDescent="0.25">
      <c r="A30" s="3"/>
    </row>
    <row r="31" spans="1:9" x14ac:dyDescent="0.25">
      <c r="A31" s="3"/>
      <c r="B31" t="s">
        <v>20</v>
      </c>
    </row>
    <row r="32" spans="1:9" x14ac:dyDescent="0.25">
      <c r="A32" s="3"/>
      <c r="B32" t="s">
        <v>28</v>
      </c>
    </row>
    <row r="33" spans="1:9" x14ac:dyDescent="0.25">
      <c r="A33" s="3"/>
      <c r="B33" t="s">
        <v>29</v>
      </c>
      <c r="C33">
        <v>10</v>
      </c>
    </row>
    <row r="34" spans="1:9" x14ac:dyDescent="0.25">
      <c r="A34" s="3"/>
      <c r="C34">
        <f>2*10^2</f>
        <v>200</v>
      </c>
      <c r="E34" t="s">
        <v>30</v>
      </c>
    </row>
    <row r="35" spans="1:9" x14ac:dyDescent="0.25">
      <c r="A35" s="3"/>
      <c r="C35">
        <f>50*10</f>
        <v>500</v>
      </c>
    </row>
    <row r="36" spans="1:9" x14ac:dyDescent="0.25">
      <c r="A36" s="3"/>
    </row>
    <row r="37" spans="1:9" x14ac:dyDescent="0.25">
      <c r="A37" s="3"/>
    </row>
    <row r="38" spans="1:9" x14ac:dyDescent="0.25">
      <c r="A38" s="3"/>
    </row>
    <row r="39" spans="1:9" x14ac:dyDescent="0.25">
      <c r="A39" s="3"/>
    </row>
    <row r="40" spans="1:9" x14ac:dyDescent="0.25">
      <c r="A40" s="3"/>
    </row>
    <row r="41" spans="1:9" x14ac:dyDescent="0.25">
      <c r="A41" s="3"/>
      <c r="B41" s="1"/>
      <c r="C41" s="1"/>
      <c r="D41" s="1"/>
      <c r="E41" s="1"/>
      <c r="F41" s="1"/>
      <c r="G41" s="1"/>
      <c r="H41" s="1"/>
      <c r="I41" s="1"/>
    </row>
    <row r="42" spans="1:9" ht="15.75" thickBot="1" x14ac:dyDescent="0.3"/>
    <row r="43" spans="1:9" ht="15.75" thickBot="1" x14ac:dyDescent="0.3">
      <c r="A43" s="3"/>
      <c r="B43" s="11">
        <v>11</v>
      </c>
      <c r="C43" s="9" t="s">
        <v>21</v>
      </c>
    </row>
    <row r="44" spans="1:9" x14ac:dyDescent="0.25">
      <c r="A44" s="3"/>
    </row>
    <row r="45" spans="1:9" x14ac:dyDescent="0.25">
      <c r="A45" s="3"/>
      <c r="B45">
        <v>5</v>
      </c>
      <c r="C45">
        <v>4.9000000000000004</v>
      </c>
      <c r="D45">
        <v>4.5999999999999996</v>
      </c>
      <c r="E45">
        <v>5.0999999999999996</v>
      </c>
      <c r="F45">
        <v>4.7</v>
      </c>
      <c r="G45">
        <v>4.8</v>
      </c>
      <c r="H45">
        <v>4.9000000000000004</v>
      </c>
      <c r="I45">
        <v>5.0999999999999996</v>
      </c>
    </row>
    <row r="46" spans="1:9" x14ac:dyDescent="0.25">
      <c r="A46" s="3"/>
    </row>
    <row r="47" spans="1:9" x14ac:dyDescent="0.25">
      <c r="A47" s="3"/>
      <c r="B47" t="s">
        <v>22</v>
      </c>
      <c r="C47">
        <f>MEDIAN(B45:I45)</f>
        <v>4.9000000000000004</v>
      </c>
    </row>
    <row r="48" spans="1:9" x14ac:dyDescent="0.25">
      <c r="A48" s="3"/>
      <c r="B48" t="s">
        <v>23</v>
      </c>
      <c r="C48" t="s">
        <v>24</v>
      </c>
      <c r="D48" s="13">
        <f>_xlfn.STDEV.S(B45:I45)^2</f>
        <v>3.2678571428571411E-2</v>
      </c>
    </row>
    <row r="49" spans="1:6" x14ac:dyDescent="0.25">
      <c r="A49" s="3"/>
      <c r="B49" t="s">
        <v>25</v>
      </c>
      <c r="D49" s="13">
        <f>_xlfn.STDEV.S(B45:I45)</f>
        <v>0.18077215335491087</v>
      </c>
    </row>
    <row r="50" spans="1:6" x14ac:dyDescent="0.25">
      <c r="A50" s="3"/>
    </row>
    <row r="51" spans="1:6" x14ac:dyDescent="0.25">
      <c r="A51" s="3"/>
      <c r="E51">
        <f>_xlfn.NORM.INV(0.9,C47,D49)</f>
        <v>5.1316688361388554</v>
      </c>
      <c r="F51">
        <f>_xlfn.NORM.INV(0.95,C47,D49)</f>
        <v>5.1973437320976528</v>
      </c>
    </row>
    <row r="52" spans="1:6" x14ac:dyDescent="0.25">
      <c r="A52" s="3"/>
    </row>
    <row r="53" spans="1:6" x14ac:dyDescent="0.25">
      <c r="A53" s="3"/>
    </row>
    <row r="54" spans="1:6" x14ac:dyDescent="0.25">
      <c r="A54" s="3"/>
    </row>
    <row r="55" spans="1:6" x14ac:dyDescent="0.25">
      <c r="A55" s="3"/>
      <c r="F55" t="s">
        <v>26</v>
      </c>
    </row>
    <row r="56" spans="1:6" x14ac:dyDescent="0.25">
      <c r="A56" s="3"/>
    </row>
    <row r="57" spans="1:6" x14ac:dyDescent="0.25">
      <c r="A57" s="3"/>
    </row>
    <row r="58" spans="1:6" x14ac:dyDescent="0.25">
      <c r="A58" s="3"/>
    </row>
    <row r="59" spans="1:6" x14ac:dyDescent="0.25">
      <c r="A59" s="3"/>
    </row>
    <row r="60" spans="1:6" x14ac:dyDescent="0.25">
      <c r="A60" s="3"/>
    </row>
    <row r="61" spans="1:6" x14ac:dyDescent="0.25">
      <c r="A61" s="3"/>
    </row>
    <row r="62" spans="1:6" x14ac:dyDescent="0.25">
      <c r="A62" s="3"/>
    </row>
    <row r="63" spans="1:6" x14ac:dyDescent="0.25">
      <c r="A63" s="3"/>
    </row>
    <row r="64" spans="1:6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76D1-299C-4A0B-86A8-AAF49E261A80}">
  <dimension ref="A1:M45"/>
  <sheetViews>
    <sheetView tabSelected="1" topLeftCell="A28" zoomScale="115" zoomScaleNormal="115" workbookViewId="0">
      <selection activeCell="M7" sqref="M7"/>
    </sheetView>
  </sheetViews>
  <sheetFormatPr defaultRowHeight="15" x14ac:dyDescent="0.25"/>
  <cols>
    <col min="3" max="3" width="9.140625" customWidth="1"/>
    <col min="7" max="7" width="9.140625" customWidth="1"/>
    <col min="11" max="11" width="9.5703125" bestFit="1" customWidth="1"/>
    <col min="13" max="13" width="10" customWidth="1"/>
  </cols>
  <sheetData>
    <row r="1" spans="1:13" x14ac:dyDescent="0.25">
      <c r="A1" s="14">
        <v>1</v>
      </c>
    </row>
    <row r="3" spans="1:13" x14ac:dyDescent="0.25">
      <c r="B3" s="17">
        <v>250</v>
      </c>
      <c r="C3" s="7">
        <v>265</v>
      </c>
      <c r="D3" s="7">
        <v>267</v>
      </c>
      <c r="E3" s="7">
        <v>269</v>
      </c>
      <c r="F3" s="7">
        <v>271</v>
      </c>
      <c r="G3" s="7">
        <v>275</v>
      </c>
      <c r="H3" s="7">
        <v>277</v>
      </c>
      <c r="I3" s="7">
        <v>281</v>
      </c>
      <c r="J3" s="7">
        <v>283</v>
      </c>
      <c r="K3" s="18">
        <v>284</v>
      </c>
    </row>
    <row r="4" spans="1:13" x14ac:dyDescent="0.25">
      <c r="B4" s="19">
        <v>287</v>
      </c>
      <c r="C4" s="20">
        <v>289</v>
      </c>
      <c r="D4" s="20">
        <v>291</v>
      </c>
      <c r="E4" s="20">
        <v>293</v>
      </c>
      <c r="F4" s="20">
        <v>293</v>
      </c>
      <c r="G4" s="20">
        <v>298</v>
      </c>
      <c r="H4" s="20">
        <v>301</v>
      </c>
      <c r="I4" s="20">
        <v>303</v>
      </c>
      <c r="J4" s="20">
        <v>306</v>
      </c>
      <c r="K4" s="3">
        <v>307</v>
      </c>
    </row>
    <row r="5" spans="1:13" x14ac:dyDescent="0.25">
      <c r="B5" s="21">
        <v>307</v>
      </c>
      <c r="C5" s="22">
        <v>309</v>
      </c>
      <c r="D5" s="22">
        <v>311</v>
      </c>
      <c r="E5" s="22">
        <v>315</v>
      </c>
      <c r="F5" s="22">
        <v>319</v>
      </c>
      <c r="G5" s="22">
        <v>322</v>
      </c>
      <c r="H5" s="22">
        <v>324</v>
      </c>
      <c r="I5" s="22">
        <v>328</v>
      </c>
      <c r="J5" s="22">
        <v>335</v>
      </c>
      <c r="K5" s="23">
        <v>339</v>
      </c>
    </row>
    <row r="6" spans="1:13" x14ac:dyDescent="0.25">
      <c r="C6" s="15"/>
    </row>
    <row r="7" spans="1:13" x14ac:dyDescent="0.25">
      <c r="B7" t="s">
        <v>11</v>
      </c>
      <c r="C7">
        <v>494.17126436781615</v>
      </c>
      <c r="D7" s="20">
        <v>4.058617434413744</v>
      </c>
      <c r="J7" t="s">
        <v>29</v>
      </c>
      <c r="K7">
        <f>AVERAGE(B3:K5)</f>
        <v>296.63333333333333</v>
      </c>
      <c r="M7" t="s">
        <v>35</v>
      </c>
    </row>
    <row r="8" spans="1:13" x14ac:dyDescent="0.25">
      <c r="J8" t="s">
        <v>32</v>
      </c>
      <c r="K8" s="13">
        <f>SQRT(K9)</f>
        <v>22.229963211121518</v>
      </c>
      <c r="M8" t="s">
        <v>36</v>
      </c>
    </row>
    <row r="9" spans="1:13" x14ac:dyDescent="0.25">
      <c r="B9" t="s">
        <v>31</v>
      </c>
      <c r="C9" s="13">
        <f>K7+C10</f>
        <v>300.91640143830585</v>
      </c>
      <c r="D9" s="13">
        <f>K7-C10</f>
        <v>292.3502652283608</v>
      </c>
      <c r="F9">
        <f>K7+F10</f>
        <v>304.93413801627293</v>
      </c>
      <c r="G9">
        <f>K7-F10</f>
        <v>288.33252865039373</v>
      </c>
      <c r="J9" t="s">
        <v>33</v>
      </c>
      <c r="K9">
        <f>_xlfn.VAR.S(B3:K5)</f>
        <v>494.17126436781615</v>
      </c>
      <c r="M9" t="s">
        <v>37</v>
      </c>
    </row>
    <row r="10" spans="1:13" x14ac:dyDescent="0.25">
      <c r="C10">
        <f>_xlfn.CONFIDENCE.T(0.3,K8,30)</f>
        <v>4.2830681049725108</v>
      </c>
      <c r="D10">
        <v>70</v>
      </c>
      <c r="F10">
        <f>_xlfn.CONFIDENCE.T(0.05,K8,30)</f>
        <v>8.3008046829395781</v>
      </c>
      <c r="G10">
        <v>90</v>
      </c>
      <c r="J10" t="s">
        <v>34</v>
      </c>
      <c r="K10">
        <f>K8/SQRT(30)</f>
        <v>4.058617434413744</v>
      </c>
    </row>
    <row r="12" spans="1:13" x14ac:dyDescent="0.25">
      <c r="C12" s="13">
        <f>K7+C13</f>
        <v>301.95594079834819</v>
      </c>
      <c r="D12" s="13">
        <f>K7-C13</f>
        <v>291.31072586831846</v>
      </c>
      <c r="F12" s="13">
        <f>K7+F13</f>
        <v>303.52943990650579</v>
      </c>
      <c r="G12" s="13">
        <f>K7-F13</f>
        <v>289.73722676016087</v>
      </c>
      <c r="I12">
        <f>K7+I13</f>
        <v>307.82044921794312</v>
      </c>
      <c r="J12">
        <f>K7-I13</f>
        <v>285.44621744872353</v>
      </c>
    </row>
    <row r="13" spans="1:13" x14ac:dyDescent="0.25">
      <c r="C13">
        <f>_xlfn.CONFIDENCE.T(0.2,K8,30)</f>
        <v>5.3226074650148867</v>
      </c>
      <c r="D13">
        <v>80</v>
      </c>
      <c r="F13">
        <f>_xlfn.CONFIDENCE.T(0.1,K8,30)</f>
        <v>6.8961065731724416</v>
      </c>
      <c r="G13">
        <v>95</v>
      </c>
      <c r="I13">
        <f>_xlfn.CONFIDENCE.T(0.01,K8,30)</f>
        <v>11.187115884609799</v>
      </c>
      <c r="J13">
        <v>99</v>
      </c>
    </row>
    <row r="15" spans="1:13" x14ac:dyDescent="0.25">
      <c r="B15" t="s">
        <v>16</v>
      </c>
      <c r="C15" s="13">
        <f>K8+C16</f>
        <v>30.184707209598809</v>
      </c>
      <c r="D15" s="13">
        <f>K8-C16</f>
        <v>14.275219212644227</v>
      </c>
    </row>
    <row r="16" spans="1:13" x14ac:dyDescent="0.25">
      <c r="C16" s="12">
        <f>_xlfn.CONFIDENCE.NORM(0.05,K8,30)</f>
        <v>7.9547439984772916</v>
      </c>
      <c r="D16">
        <v>95</v>
      </c>
    </row>
    <row r="18" spans="1:10" x14ac:dyDescent="0.25">
      <c r="A18" s="14">
        <v>2</v>
      </c>
    </row>
    <row r="20" spans="1:10" x14ac:dyDescent="0.25">
      <c r="B20" s="17">
        <v>7</v>
      </c>
      <c r="C20" s="7">
        <v>7</v>
      </c>
      <c r="D20" s="7">
        <v>8</v>
      </c>
      <c r="E20" s="7">
        <v>9</v>
      </c>
      <c r="F20" s="7">
        <v>9</v>
      </c>
      <c r="G20" s="24">
        <v>13</v>
      </c>
      <c r="I20" t="s">
        <v>38</v>
      </c>
      <c r="J20">
        <f>AVERAGE(B20:F22,G20)</f>
        <v>10.875</v>
      </c>
    </row>
    <row r="21" spans="1:10" x14ac:dyDescent="0.25">
      <c r="B21" s="19">
        <v>11</v>
      </c>
      <c r="C21" s="20">
        <v>11</v>
      </c>
      <c r="D21" s="20">
        <v>11</v>
      </c>
      <c r="E21" s="20">
        <v>12</v>
      </c>
      <c r="F21" s="3">
        <v>13</v>
      </c>
      <c r="I21" t="s">
        <v>39</v>
      </c>
      <c r="J21">
        <f>_xlfn.STDEV.S(B20:F22,G20)</f>
        <v>2.6299556396765835</v>
      </c>
    </row>
    <row r="22" spans="1:10" x14ac:dyDescent="0.25">
      <c r="B22" s="21">
        <v>15</v>
      </c>
      <c r="C22" s="22">
        <v>15</v>
      </c>
      <c r="D22" s="22">
        <v>9</v>
      </c>
      <c r="E22" s="22">
        <v>10</v>
      </c>
      <c r="F22" s="23">
        <v>14</v>
      </c>
      <c r="I22" t="s">
        <v>33</v>
      </c>
      <c r="J22">
        <f>_xlfn.VAR.S(B20:F22,G20)</f>
        <v>6.916666666666667</v>
      </c>
    </row>
    <row r="23" spans="1:10" x14ac:dyDescent="0.25">
      <c r="I23" t="s">
        <v>34</v>
      </c>
      <c r="J23">
        <f>J21/SQRT(16)</f>
        <v>0.65748890991914588</v>
      </c>
    </row>
    <row r="24" spans="1:10" x14ac:dyDescent="0.25">
      <c r="B24" s="16">
        <f>J20+B25</f>
        <v>12.276404438257755</v>
      </c>
      <c r="C24" s="16">
        <f>J20-B25</f>
        <v>9.4735955617422452</v>
      </c>
    </row>
    <row r="25" spans="1:10" x14ac:dyDescent="0.25">
      <c r="B25">
        <f>_xlfn.CONFIDENCE.T(0.05,J21,16)</f>
        <v>1.4014044382577548</v>
      </c>
      <c r="C25">
        <v>95</v>
      </c>
    </row>
    <row r="27" spans="1:10" x14ac:dyDescent="0.25">
      <c r="A27" s="14">
        <v>3</v>
      </c>
    </row>
    <row r="28" spans="1:10" x14ac:dyDescent="0.25">
      <c r="I28" t="s">
        <v>29</v>
      </c>
      <c r="J28">
        <v>16.600000000000001</v>
      </c>
    </row>
    <row r="29" spans="1:10" x14ac:dyDescent="0.25">
      <c r="B29">
        <f>J28+B30</f>
        <v>17.966202685684777</v>
      </c>
      <c r="C29">
        <f>J28-B30</f>
        <v>15.233797314315224</v>
      </c>
      <c r="I29" t="s">
        <v>34</v>
      </c>
      <c r="J29">
        <f>3.63</f>
        <v>3.63</v>
      </c>
    </row>
    <row r="30" spans="1:10" x14ac:dyDescent="0.25">
      <c r="B30">
        <f>_xlfn.CONFIDENCE.T(0.1,3.63,21)</f>
        <v>1.3662026856847778</v>
      </c>
      <c r="C30">
        <v>90</v>
      </c>
      <c r="I30" t="s">
        <v>39</v>
      </c>
      <c r="J30">
        <f>3.63 * SQRT(21)</f>
        <v>16.634749772689698</v>
      </c>
    </row>
    <row r="32" spans="1:10" x14ac:dyDescent="0.25">
      <c r="A32" s="14">
        <v>4</v>
      </c>
    </row>
    <row r="33" spans="1:10" x14ac:dyDescent="0.25">
      <c r="I33" t="s">
        <v>40</v>
      </c>
      <c r="J33">
        <v>0.2</v>
      </c>
    </row>
    <row r="34" spans="1:10" x14ac:dyDescent="0.25">
      <c r="B34">
        <f>J34+B35</f>
        <v>56.944126158248409</v>
      </c>
      <c r="C34">
        <f>J34-B35</f>
        <v>53.015873841751585</v>
      </c>
      <c r="I34" t="s">
        <v>29</v>
      </c>
      <c r="J34">
        <v>54.98</v>
      </c>
    </row>
    <row r="35" spans="1:10" x14ac:dyDescent="0.25">
      <c r="B35">
        <f>_xlfn.CONFIDENCE.T(J33,J35,70)</f>
        <v>1.9641261582484142</v>
      </c>
      <c r="I35" t="s">
        <v>34</v>
      </c>
      <c r="J35">
        <v>12.7</v>
      </c>
    </row>
    <row r="37" spans="1:10" x14ac:dyDescent="0.25">
      <c r="A37" s="14">
        <v>5</v>
      </c>
    </row>
    <row r="39" spans="1:10" x14ac:dyDescent="0.25">
      <c r="B39">
        <f>J40+B40</f>
        <v>25.120324456877398</v>
      </c>
      <c r="C39">
        <f>J40-B40</f>
        <v>21.999675543122599</v>
      </c>
      <c r="E39">
        <f>_xlfn.CONFIDENCE.T(0.05,J41,J39)</f>
        <v>1.882275488204759</v>
      </c>
      <c r="F39" s="25">
        <v>0.95</v>
      </c>
      <c r="I39" t="s">
        <v>41</v>
      </c>
      <c r="J39">
        <v>25</v>
      </c>
    </row>
    <row r="40" spans="1:10" x14ac:dyDescent="0.25">
      <c r="B40">
        <f>_xlfn.CONFIDENCE.T(0.1,J41,J39)</f>
        <v>1.5603244568773986</v>
      </c>
      <c r="C40" s="25">
        <v>0.9</v>
      </c>
      <c r="I40" t="s">
        <v>29</v>
      </c>
      <c r="J40">
        <v>23.56</v>
      </c>
    </row>
    <row r="41" spans="1:10" x14ac:dyDescent="0.25">
      <c r="I41" t="s">
        <v>34</v>
      </c>
      <c r="J41">
        <v>4.5599999999999996</v>
      </c>
    </row>
    <row r="42" spans="1:10" x14ac:dyDescent="0.25">
      <c r="B42" s="26" t="s">
        <v>42</v>
      </c>
      <c r="C42">
        <f>_xlfn.CONFIDENCE.T(0.01,J41,J39)</f>
        <v>2.5508088283543033</v>
      </c>
    </row>
    <row r="44" spans="1:10" x14ac:dyDescent="0.25">
      <c r="B44" s="27"/>
    </row>
    <row r="45" spans="1:10" x14ac:dyDescent="0.25">
      <c r="A45" s="1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Fonseca</dc:creator>
  <cp:lastModifiedBy>Ricardo Fonseca</cp:lastModifiedBy>
  <dcterms:created xsi:type="dcterms:W3CDTF">2024-06-14T09:11:27Z</dcterms:created>
  <dcterms:modified xsi:type="dcterms:W3CDTF">2024-06-19T18:56:54Z</dcterms:modified>
</cp:coreProperties>
</file>