
<file path=[Content_Types].xml><?xml version="1.0" encoding="utf-8"?>
<Types xmlns="http://schemas.openxmlformats.org/package/2006/content-types"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iPo" sheetId="1" state="visible" r:id="rId2"/>
    <sheet name="ESC" sheetId="2" state="visible" r:id="rId3"/>
    <sheet name="Motor" sheetId="3" state="visible" r:id="rId4"/>
  </sheets>
  <definedNames>
    <definedName function="false" hidden="false" localSheetId="1" name="_xlnm._FilterDatabase" vbProcedure="false">ESC!$A$1:$M$1</definedName>
    <definedName function="false" hidden="false" localSheetId="2" name="_xlnm._FilterDatabase" vbProcedure="false">Motor!$A$1:$S$1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<sst xmlns="http://schemas.openxmlformats.org/spreadsheetml/2006/main" count="268" uniqueCount="129">
  <si>
    <t xml:space="preserve">Line</t>
  </si>
  <si>
    <t xml:space="preserve">Quantity</t>
  </si>
  <si>
    <t xml:space="preserve">Brand</t>
  </si>
  <si>
    <t xml:space="preserve">Color</t>
  </si>
  <si>
    <t xml:space="preserve">Cells [#]</t>
  </si>
  <si>
    <t xml:space="preserve">Nominal
voltage [V]</t>
  </si>
  <si>
    <t xml:space="preserve">100% Voltage
[V]</t>
  </si>
  <si>
    <t xml:space="preserve">0% Voltage
[V]</t>
  </si>
  <si>
    <t xml:space="preserve">Capacity
[mAh]</t>
  </si>
  <si>
    <t xml:space="preserve">Total Energy
[Wh]</t>
  </si>
  <si>
    <t xml:space="preserve">C Rating
[-]</t>
  </si>
  <si>
    <t xml:space="preserve">Max continuous
discharge current [A]</t>
  </si>
  <si>
    <t xml:space="preserve">Max continuous
discharge power [W]</t>
  </si>
  <si>
    <t xml:space="preserve">Connector type</t>
  </si>
  <si>
    <t xml:space="preserve">GForce</t>
  </si>
  <si>
    <t xml:space="preserve">White</t>
  </si>
  <si>
    <t xml:space="preserve">XT90</t>
  </si>
  <si>
    <t xml:space="preserve">Zippy</t>
  </si>
  <si>
    <t xml:space="preserve">Yellow</t>
  </si>
  <si>
    <t xml:space="preserve">MultiStar</t>
  </si>
  <si>
    <t xml:space="preserve">Green</t>
  </si>
  <si>
    <t xml:space="preserve">Deans, XT90</t>
  </si>
  <si>
    <t xml:space="preserve">Turnigy</t>
  </si>
  <si>
    <t xml:space="preserve">Blue</t>
  </si>
  <si>
    <t xml:space="preserve">XT60</t>
  </si>
  <si>
    <t xml:space="preserve">YPC</t>
  </si>
  <si>
    <t xml:space="preserve">Red</t>
  </si>
  <si>
    <t xml:space="preserve">Purple</t>
  </si>
  <si>
    <t xml:space="preserve">Hyperion</t>
  </si>
  <si>
    <t xml:space="preserve">Deans</t>
  </si>
  <si>
    <t xml:space="preserve">5 mm bullets</t>
  </si>
  <si>
    <t xml:space="preserve">Poly-Quest</t>
  </si>
  <si>
    <t xml:space="preserve">Black</t>
  </si>
  <si>
    <t xml:space="preserve">Lumenier</t>
  </si>
  <si>
    <t xml:space="preserve">E-Flite</t>
  </si>
  <si>
    <t xml:space="preserve">Flightpower</t>
  </si>
  <si>
    <t xml:space="preserve">Brown</t>
  </si>
  <si>
    <t xml:space="preserve">Enerland</t>
  </si>
  <si>
    <t xml:space="preserve">Losi</t>
  </si>
  <si>
    <t xml:space="preserve">tattu</t>
  </si>
  <si>
    <t xml:space="preserve">Total</t>
  </si>
  <si>
    <t xml:space="preserve">LiPo Cells min [#]</t>
  </si>
  <si>
    <t xml:space="preserve">LiPo Cells max [#]</t>
  </si>
  <si>
    <t xml:space="preserve">Min Voltage [V]</t>
  </si>
  <si>
    <t xml:space="preserve">Max Voltage [V]</t>
  </si>
  <si>
    <t xml:space="preserve">Max Current [A]</t>
  </si>
  <si>
    <t xml:space="preserve">BEC Voltage [V]</t>
  </si>
  <si>
    <t xml:space="preserve">BEC Current [A]</t>
  </si>
  <si>
    <t xml:space="preserve">Bullet Connector Size [mm]</t>
  </si>
  <si>
    <t xml:space="preserve">Notes</t>
  </si>
  <si>
    <t xml:space="preserve">Programming card available for:</t>
  </si>
  <si>
    <t xml:space="preserve">Castle</t>
  </si>
  <si>
    <t xml:space="preserve">Scorpion</t>
  </si>
  <si>
    <t xml:space="preserve">Hobbyking</t>
  </si>
  <si>
    <t xml:space="preserve">Eflite</t>
  </si>
  <si>
    <t xml:space="preserve">None</t>
  </si>
  <si>
    <t xml:space="preserve">Hobbywing</t>
  </si>
  <si>
    <t xml:space="preserve">ZTW</t>
  </si>
  <si>
    <t xml:space="preserve">Flycolor</t>
  </si>
  <si>
    <t xml:space="preserve">ERC</t>
  </si>
  <si>
    <t xml:space="preserve">Clear</t>
  </si>
  <si>
    <t xml:space="preserve">Aerostar</t>
  </si>
  <si>
    <t xml:space="preserve">Model</t>
  </si>
  <si>
    <r>
      <rPr>
        <b val="true"/>
        <sz val="11"/>
        <rFont val="Calibri"/>
        <family val="2"/>
        <charset val="1"/>
      </rPr>
      <t xml:space="preserve">K</t>
    </r>
    <r>
      <rPr>
        <b val="true"/>
        <vertAlign val="subscript"/>
        <sz val="11"/>
        <rFont val="Calibri"/>
        <family val="2"/>
        <charset val="1"/>
      </rPr>
      <t xml:space="preserve">V</t>
    </r>
    <r>
      <rPr>
        <b val="true"/>
        <sz val="11"/>
        <rFont val="Calibri"/>
        <family val="2"/>
        <charset val="1"/>
      </rPr>
      <t xml:space="preserve"> [RPM/V]</t>
    </r>
  </si>
  <si>
    <t xml:space="preserve">Resistance [Ohms]</t>
  </si>
  <si>
    <t xml:space="preserve">No load current at 10 V [A]</t>
  </si>
  <si>
    <t xml:space="preserve">Max Power [W]</t>
  </si>
  <si>
    <t xml:space="preserve">Calc Power [W]</t>
  </si>
  <si>
    <t xml:space="preserve">Power Diff [%]</t>
  </si>
  <si>
    <t xml:space="preserve">Can Diameter [mm]</t>
  </si>
  <si>
    <t xml:space="preserve">Bullet connector diameter [mm]</t>
  </si>
  <si>
    <t xml:space="preserve">efficiency</t>
  </si>
  <si>
    <t xml:space="preserve">NTM</t>
  </si>
  <si>
    <t xml:space="preserve">42-58</t>
  </si>
  <si>
    <t xml:space="preserve">Black/silver</t>
  </si>
  <si>
    <t xml:space="preserve">With the idea that KvKt = 1</t>
  </si>
  <si>
    <t xml:space="preserve">Hacker</t>
  </si>
  <si>
    <t xml:space="preserve">A30-14M</t>
  </si>
  <si>
    <t xml:space="preserve">Purple/black</t>
  </si>
  <si>
    <t xml:space="preserve">Bare</t>
  </si>
  <si>
    <t xml:space="preserve">6.7:1 Gearbox att.</t>
  </si>
  <si>
    <t xml:space="preserve">Axi</t>
  </si>
  <si>
    <t xml:space="preserve">5320/18</t>
  </si>
  <si>
    <t xml:space="preserve">Gold/Orange</t>
  </si>
  <si>
    <t xml:space="preserve">Sunnysky</t>
  </si>
  <si>
    <t xml:space="preserve">X3525-7</t>
  </si>
  <si>
    <t xml:space="preserve">Black/Black</t>
  </si>
  <si>
    <t xml:space="preserve">E-flite</t>
  </si>
  <si>
    <t xml:space="preserve">Power 46</t>
  </si>
  <si>
    <t xml:space="preserve">Blue/Black/Silver</t>
  </si>
  <si>
    <t xml:space="preserve">Aerodrive 3542</t>
  </si>
  <si>
    <t xml:space="preserve">Silver/Silver</t>
  </si>
  <si>
    <t xml:space="preserve">nan</t>
  </si>
  <si>
    <t xml:space="preserve">Greatplane Rimfire</t>
  </si>
  <si>
    <t xml:space="preserve">1.60 63-62-250</t>
  </si>
  <si>
    <t xml:space="preserve">Black/Gold</t>
  </si>
  <si>
    <t xml:space="preserve">T motor</t>
  </si>
  <si>
    <t xml:space="preserve">MN4010-11</t>
  </si>
  <si>
    <t xml:space="preserve">Black/Silver</t>
  </si>
  <si>
    <t xml:space="preserve">S-2215-18</t>
  </si>
  <si>
    <t xml:space="preserve">Black/Orange</t>
  </si>
  <si>
    <t xml:space="preserve">Aerodrive 3548</t>
  </si>
  <si>
    <t xml:space="preserve">G32</t>
  </si>
  <si>
    <t xml:space="preserve">Pusher config only</t>
  </si>
  <si>
    <t xml:space="preserve">Power 32</t>
  </si>
  <si>
    <t xml:space="preserve">Vspec 2205</t>
  </si>
  <si>
    <t xml:space="preserve">Black Black</t>
  </si>
  <si>
    <t xml:space="preserve">Soldered with ESC</t>
  </si>
  <si>
    <t xml:space="preserve">*2xCW and 2xCCW</t>
  </si>
  <si>
    <t xml:space="preserve">Propdrive 35-48</t>
  </si>
  <si>
    <t xml:space="preserve">KDE</t>
  </si>
  <si>
    <t xml:space="preserve">2814XF</t>
  </si>
  <si>
    <t xml:space="preserve">AT3530</t>
  </si>
  <si>
    <t xml:space="preserve">Black/Grey</t>
  </si>
  <si>
    <t xml:space="preserve">E-flite </t>
  </si>
  <si>
    <t xml:space="preserve">Park 450</t>
  </si>
  <si>
    <t xml:space="preserve">Propdrive 28-26</t>
  </si>
  <si>
    <t xml:space="preserve">HK-4035</t>
  </si>
  <si>
    <t xml:space="preserve">A10-7L</t>
  </si>
  <si>
    <t xml:space="preserve">2212/34</t>
  </si>
  <si>
    <t xml:space="preserve">Park 400</t>
  </si>
  <si>
    <t xml:space="preserve">Heli-Max</t>
  </si>
  <si>
    <t xml:space="preserve">HMXG8003 480</t>
  </si>
  <si>
    <t xml:space="preserve">Black/Purple</t>
  </si>
  <si>
    <t xml:space="preserve">Emax</t>
  </si>
  <si>
    <t xml:space="preserve">CF2812</t>
  </si>
  <si>
    <t xml:space="preserve">Gray/Orange</t>
  </si>
  <si>
    <t xml:space="preserve">Missing stock label</t>
  </si>
  <si>
    <t xml:space="preserve">Power 25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</si>
</sst>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vertAlign val="subscript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>
        <color rgb="FFFFFFFF"/>
      </right>
      <top/>
      <bottom style="thick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 diagonalUp="false" diagonalDown="false">
      <left style="thin">
        <color rgb="FFFFFFFF"/>
      </left>
      <right/>
      <top/>
      <bottom style="thick">
        <color rgb="FFFFFFFF"/>
      </bottom>
      <diagonal/>
    </border>
    <border diagonalUp="false" diagonalDown="false">
      <left style="thin">
        <color rgb="FFFFFFFF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N45" headerRowCount="1" totalsRowCount="1" totalsRowShown="1">
  <autoFilter ref="A1:N45"/>
  <tableColumns count="14">
    <tableColumn id="1" name="Line"/>
    <tableColumn id="2" name="Quantity"/>
    <tableColumn id="3" name="Brand"/>
    <tableColumn id="4" name="Color"/>
    <tableColumn id="5" name="Cells [#]"/>
    <tableColumn id="6" name="Nominal&#10;voltage [V]"/>
    <tableColumn id="7" name="100% Voltage&#10;[V]"/>
    <tableColumn id="8" name="0% Voltage&#10;[V]"/>
    <tableColumn id="9" name="Capacity&#10;[mAh]"/>
    <tableColumn id="10" name="Total Energy&#10;[Wh]"/>
    <tableColumn id="11" name="C Rating&#10;[-]"/>
    <tableColumn id="12" name="Max continuous&#10;discharge current [A]"/>
    <tableColumn id="13" name="Max continuous&#10;discharge power [W]"/>
    <tableColumn id="14" name="Connector type"/>
  </tableColumns>
</table>
</file>

<file path=xl/tables/table2.xml><?xml version="1.0" encoding="utf-8"?>
<table xmlns="http://schemas.openxmlformats.org/spreadsheetml/2006/main" id="2" name="Table3" displayName="Table3" ref="A1:S51" headerRowCount="1" totalsRowCount="0" totalsRowShown="0">
  <autoFilter ref="A1:S51"/>
  <tableColumns count="19">
    <tableColumn id="1" name="Line"/>
    <tableColumn id="2" name="Quantity"/>
    <tableColumn id="3" name="Brand"/>
    <tableColumn id="4" name="Model"/>
    <tableColumn id="5" name="Color"/>
    <tableColumn id="6" name="KV [RPM/V]"/>
    <tableColumn id="7" name="Resistance [Ohms]"/>
    <tableColumn id="8" name="No load current at 10 V [A]"/>
    <tableColumn id="9" name="LiPo Cells min [#]"/>
    <tableColumn id="10" name="Min Voltage [V]"/>
    <tableColumn id="11" name="LiPo Cells max [#]"/>
    <tableColumn id="12" name="Max Voltage [V]"/>
    <tableColumn id="13" name="Max Current [A]"/>
    <tableColumn id="14" name="Max Power [W]"/>
    <tableColumn id="15" name="Calc Power [W]"/>
    <tableColumn id="16" name="Power Diff [%]"/>
    <tableColumn id="17" name="Can Diameter [mm]"/>
    <tableColumn id="18" name="Bullet connector diameter [mm]"/>
    <tableColumn id="19" name="Notes"/>
  </tableColumns>
</table>
</file>

<file path=xl/tables/table3.xml><?xml version="1.0" encoding="utf-8"?>
<table xmlns="http://schemas.openxmlformats.org/spreadsheetml/2006/main" id="3" name="Table4" displayName="Table4" ref="A1:N51" headerRowCount="1" totalsRowCount="0" totalsRowShown="0">
  <autoFilter ref="A1:N51"/>
  <tableColumns count="14">
    <tableColumn id="1" name="Line"/>
    <tableColumn id="2" name="Quantity"/>
    <tableColumn id="3" name="Brand"/>
    <tableColumn id="4" name="Color"/>
    <tableColumn id="5" name="LiPo Cells min [#]"/>
    <tableColumn id="6" name="LiPo Cells max [#]"/>
    <tableColumn id="7" name="Min Voltage [V]"/>
    <tableColumn id="8" name="Max Voltage [V]"/>
    <tableColumn id="9" name="Max Current [A]"/>
    <tableColumn id="10" name="BEC Voltage [V]"/>
    <tableColumn id="11" name="BEC Current [A]"/>
    <tableColumn id="12" name="Bullet Connector Size [mm]"/>
    <tableColumn id="13" name="Connector type"/>
    <tableColumn id="14" name="Notes"/>
  </tableColumns>
</table>
</file>

<file path=xl/tables/table4.xml><?xml version="1.0" encoding="utf-8"?>
<table xmlns="http://schemas.openxmlformats.org/spreadsheetml/2006/main" id="4" name="Table5" displayName="Table5" ref="P1:P4" headerRowCount="1" totalsRowCount="0" totalsRowShown="0">
  <autoFilter ref="P1:P4"/>
  <tableColumns count="1">
    <tableColumn id="1" name="Programming card available for: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table" Target="../tables/table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RowHeight="15" zeroHeight="false" outlineLevelRow="0" outlineLevelCol="0"/>
  <cols>
    <col collapsed="false" customWidth="true" hidden="false" outlineLevel="0" max="1" min="1" style="1" width="9.29"/>
    <col collapsed="false" customWidth="true" hidden="false" outlineLevel="0" max="2" min="2" style="1" width="13.29"/>
    <col collapsed="false" customWidth="true" hidden="false" outlineLevel="0" max="3" min="3" style="1" width="10.71"/>
    <col collapsed="false" customWidth="true" hidden="false" outlineLevel="0" max="4" min="4" style="1" width="10.29"/>
    <col collapsed="false" customWidth="true" hidden="false" outlineLevel="0" max="5" min="5" style="1" width="7.15"/>
    <col collapsed="false" customWidth="true" hidden="false" outlineLevel="0" max="6" min="6" style="1" width="16.86"/>
    <col collapsed="false" customWidth="true" hidden="false" outlineLevel="0" max="7" min="7" style="1" width="13.57"/>
    <col collapsed="false" customWidth="true" hidden="false" outlineLevel="0" max="8" min="8" style="1" width="12.14"/>
    <col collapsed="false" customWidth="true" hidden="false" outlineLevel="0" max="9" min="9" style="1" width="12.71"/>
    <col collapsed="false" customWidth="true" hidden="false" outlineLevel="0" max="10" min="10" style="1" width="18.14"/>
    <col collapsed="false" customWidth="true" hidden="false" outlineLevel="0" max="11" min="11" style="1" width="10"/>
    <col collapsed="false" customWidth="true" hidden="false" outlineLevel="0" max="13" min="12" style="1" width="24.29"/>
    <col collapsed="false" customWidth="true" hidden="false" outlineLevel="0" max="14" min="14" style="1" width="21.14"/>
    <col collapsed="false" customWidth="true" hidden="false" outlineLevel="0" max="1025" min="15" style="1" width="9.14"/>
  </cols>
  <sheetData>
    <row r="1" customFormat="false" ht="30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5" hidden="false" customHeight="false" outlineLevel="0" collapsed="false">
      <c r="A2" s="3" t="n">
        <v>1</v>
      </c>
      <c r="B2" s="3" t="n">
        <v>2</v>
      </c>
      <c r="C2" s="1" t="s">
        <v>14</v>
      </c>
      <c r="D2" s="1" t="s">
        <v>15</v>
      </c>
      <c r="E2" s="3" t="n">
        <v>5</v>
      </c>
      <c r="F2" s="4" t="n">
        <f aca="false">IF(ISBLANK(E2),"",3.7*E2)</f>
        <v>18.5</v>
      </c>
      <c r="G2" s="4" t="n">
        <f aca="false">IF(ISBLANK(Table1[[#This Row],[Cells '['#']]]),"",4.2*Table1[[#This Row],[Cells '['#']]])</f>
        <v>21</v>
      </c>
      <c r="H2" s="4" t="n">
        <f aca="false">IF(ISBLANK(Table1[[#This Row],[Cells '['#']]]),"",3*Table1[[#This Row],[Cells '['#']]])</f>
        <v>15</v>
      </c>
      <c r="I2" s="3" t="n">
        <v>5000</v>
      </c>
      <c r="J2" s="4" t="n">
        <f aca="false">IF(ISBLANK(E2),"",F2*I2/1000)</f>
        <v>92.5</v>
      </c>
      <c r="K2" s="3" t="n">
        <v>40</v>
      </c>
      <c r="L2" s="3" t="n">
        <f aca="false">IF(ISBLANK(E2),"",K2*I2/1000)</f>
        <v>200</v>
      </c>
      <c r="M2" s="3" t="n">
        <f aca="false">IF(ISBLANK(Table1[[#This Row],[Cells '['#']]]),"",Table1[[#This Row],[Max continuous
discharge current '[A']]]*Table1[[#This Row],[Nominal
voltage '[V']]])</f>
        <v>3700</v>
      </c>
      <c r="N2" s="3" t="s">
        <v>16</v>
      </c>
    </row>
    <row r="3" customFormat="false" ht="15" hidden="false" customHeight="false" outlineLevel="0" collapsed="false">
      <c r="A3" s="3" t="n">
        <v>2</v>
      </c>
      <c r="B3" s="3" t="n">
        <v>2</v>
      </c>
      <c r="C3" s="1" t="s">
        <v>17</v>
      </c>
      <c r="D3" s="1" t="s">
        <v>18</v>
      </c>
      <c r="E3" s="3" t="n">
        <v>5</v>
      </c>
      <c r="F3" s="4" t="n">
        <f aca="false">IF(ISBLANK(E3),"",3.7*E3)</f>
        <v>18.5</v>
      </c>
      <c r="G3" s="4" t="n">
        <f aca="false">IF(ISBLANK(Table1[[#This Row],[Cells '['#']]]),"",4.2*Table1[[#This Row],[Cells '['#']]])</f>
        <v>21</v>
      </c>
      <c r="H3" s="4" t="n">
        <f aca="false">IF(ISBLANK(Table1[[#This Row],[Cells '['#']]]),"",3*Table1[[#This Row],[Cells '['#']]])</f>
        <v>15</v>
      </c>
      <c r="I3" s="3" t="n">
        <v>4000</v>
      </c>
      <c r="J3" s="4" t="n">
        <f aca="false">IF(ISBLANK(E3),"",F3*I3/1000)</f>
        <v>74</v>
      </c>
      <c r="K3" s="3" t="n">
        <v>25</v>
      </c>
      <c r="L3" s="3" t="n">
        <f aca="false">IF(ISBLANK(E3),"",K3*I3/1000)</f>
        <v>100</v>
      </c>
      <c r="M3" s="3" t="n">
        <f aca="false">IF(ISBLANK(Table1[[#This Row],[Cells '['#']]]),"",Table1[[#This Row],[Max continuous
discharge current '[A']]]*Table1[[#This Row],[Nominal
voltage '[V']]])</f>
        <v>1850</v>
      </c>
      <c r="N3" s="3" t="s">
        <v>16</v>
      </c>
    </row>
    <row r="4" customFormat="false" ht="15" hidden="false" customHeight="false" outlineLevel="0" collapsed="false">
      <c r="A4" s="3" t="n">
        <v>3</v>
      </c>
      <c r="B4" s="3" t="n">
        <v>2</v>
      </c>
      <c r="C4" s="1" t="s">
        <v>19</v>
      </c>
      <c r="D4" s="1" t="s">
        <v>20</v>
      </c>
      <c r="E4" s="3" t="n">
        <v>4</v>
      </c>
      <c r="F4" s="4" t="n">
        <f aca="false">IF(ISBLANK(E4),"",3.7*E4)</f>
        <v>14.8</v>
      </c>
      <c r="G4" s="4" t="n">
        <f aca="false">IF(ISBLANK(Table1[[#This Row],[Cells '['#']]]),"",4.2*Table1[[#This Row],[Cells '['#']]])</f>
        <v>16.8</v>
      </c>
      <c r="H4" s="4" t="n">
        <f aca="false">IF(ISBLANK(Table1[[#This Row],[Cells '['#']]]),"",3*Table1[[#This Row],[Cells '['#']]])</f>
        <v>12</v>
      </c>
      <c r="I4" s="3" t="n">
        <v>6600</v>
      </c>
      <c r="J4" s="4" t="n">
        <f aca="false">IF(ISBLANK(E4),"",F4*I4/1000)</f>
        <v>97.68</v>
      </c>
      <c r="K4" s="3" t="n">
        <v>10</v>
      </c>
      <c r="L4" s="3" t="n">
        <f aca="false">IF(ISBLANK(E4),"",K4*I4/1000)</f>
        <v>66</v>
      </c>
      <c r="M4" s="3" t="n">
        <f aca="false">IF(ISBLANK(Table1[[#This Row],[Cells '['#']]]),"",Table1[[#This Row],[Max continuous
discharge current '[A']]]*Table1[[#This Row],[Nominal
voltage '[V']]])</f>
        <v>976.8</v>
      </c>
      <c r="N4" s="3" t="s">
        <v>16</v>
      </c>
    </row>
    <row r="5" customFormat="false" ht="15" hidden="false" customHeight="false" outlineLevel="0" collapsed="false">
      <c r="A5" s="3" t="n">
        <v>4</v>
      </c>
      <c r="B5" s="3" t="n">
        <v>2</v>
      </c>
      <c r="C5" s="1" t="s">
        <v>14</v>
      </c>
      <c r="D5" s="1" t="s">
        <v>15</v>
      </c>
      <c r="E5" s="3" t="n">
        <v>4</v>
      </c>
      <c r="F5" s="4" t="n">
        <f aca="false">IF(ISBLANK(E5),"",3.7*E5)</f>
        <v>14.8</v>
      </c>
      <c r="G5" s="4" t="n">
        <f aca="false">IF(ISBLANK(Table1[[#This Row],[Cells '['#']]]),"",4.2*Table1[[#This Row],[Cells '['#']]])</f>
        <v>16.8</v>
      </c>
      <c r="H5" s="4" t="n">
        <f aca="false">IF(ISBLANK(Table1[[#This Row],[Cells '['#']]]),"",3*Table1[[#This Row],[Cells '['#']]])</f>
        <v>12</v>
      </c>
      <c r="I5" s="3" t="n">
        <v>5000</v>
      </c>
      <c r="J5" s="4" t="n">
        <f aca="false">IF(ISBLANK(E5),"",F5*I5/1000)</f>
        <v>74</v>
      </c>
      <c r="K5" s="3" t="n">
        <v>40</v>
      </c>
      <c r="L5" s="3" t="n">
        <f aca="false">IF(ISBLANK(E5),"",K5*I5/1000)</f>
        <v>200</v>
      </c>
      <c r="M5" s="3" t="n">
        <f aca="false">IF(ISBLANK(Table1[[#This Row],[Cells '['#']]]),"",Table1[[#This Row],[Max continuous
discharge current '[A']]]*Table1[[#This Row],[Nominal
voltage '[V']]])</f>
        <v>2960</v>
      </c>
      <c r="N5" s="3" t="s">
        <v>21</v>
      </c>
    </row>
    <row r="6" customFormat="false" ht="15" hidden="false" customHeight="false" outlineLevel="0" collapsed="false">
      <c r="A6" s="3" t="n">
        <v>5</v>
      </c>
      <c r="B6" s="3" t="n">
        <v>3</v>
      </c>
      <c r="C6" s="1" t="s">
        <v>22</v>
      </c>
      <c r="D6" s="1" t="s">
        <v>23</v>
      </c>
      <c r="E6" s="3" t="n">
        <v>4</v>
      </c>
      <c r="F6" s="4" t="n">
        <f aca="false">IF(ISBLANK(E6),"",3.7*E6)</f>
        <v>14.8</v>
      </c>
      <c r="G6" s="4" t="n">
        <f aca="false">IF(ISBLANK(Table1[[#This Row],[Cells '['#']]]),"",4.2*Table1[[#This Row],[Cells '['#']]])</f>
        <v>16.8</v>
      </c>
      <c r="H6" s="4" t="n">
        <f aca="false">IF(ISBLANK(Table1[[#This Row],[Cells '['#']]]),"",3*Table1[[#This Row],[Cells '['#']]])</f>
        <v>12</v>
      </c>
      <c r="I6" s="3" t="n">
        <v>3000</v>
      </c>
      <c r="J6" s="4" t="n">
        <f aca="false">IF(ISBLANK(E6),"",F6*I6/1000)</f>
        <v>44.4</v>
      </c>
      <c r="K6" s="3" t="n">
        <v>30</v>
      </c>
      <c r="L6" s="3" t="n">
        <f aca="false">IF(ISBLANK(E6),"",K6*I6/1000)</f>
        <v>90</v>
      </c>
      <c r="M6" s="3" t="n">
        <f aca="false">IF(ISBLANK(Table1[[#This Row],[Cells '['#']]]),"",Table1[[#This Row],[Max continuous
discharge current '[A']]]*Table1[[#This Row],[Nominal
voltage '[V']]])</f>
        <v>1332</v>
      </c>
      <c r="N6" s="3" t="s">
        <v>24</v>
      </c>
    </row>
    <row r="7" customFormat="false" ht="15" hidden="false" customHeight="false" outlineLevel="0" collapsed="false">
      <c r="A7" s="3" t="n">
        <v>6</v>
      </c>
      <c r="B7" s="3" t="n">
        <v>1</v>
      </c>
      <c r="C7" s="1" t="s">
        <v>25</v>
      </c>
      <c r="D7" s="1" t="s">
        <v>26</v>
      </c>
      <c r="E7" s="3" t="n">
        <v>4</v>
      </c>
      <c r="F7" s="4" t="n">
        <f aca="false">IF(ISBLANK(E7),"",3.7*E7)</f>
        <v>14.8</v>
      </c>
      <c r="G7" s="4" t="n">
        <f aca="false">IF(ISBLANK(Table1[[#This Row],[Cells '['#']]]),"",4.2*Table1[[#This Row],[Cells '['#']]])</f>
        <v>16.8</v>
      </c>
      <c r="H7" s="4" t="n">
        <f aca="false">IF(ISBLANK(Table1[[#This Row],[Cells '['#']]]),"",3*Table1[[#This Row],[Cells '['#']]])</f>
        <v>12</v>
      </c>
      <c r="I7" s="3" t="n">
        <v>1500</v>
      </c>
      <c r="J7" s="4" t="n">
        <f aca="false">IF(ISBLANK(E7),"",F7*I7/1000)</f>
        <v>22.2</v>
      </c>
      <c r="K7" s="3" t="n">
        <v>70</v>
      </c>
      <c r="L7" s="3" t="n">
        <f aca="false">IF(ISBLANK(E7),"",K7*I7/1000)</f>
        <v>105</v>
      </c>
      <c r="M7" s="3" t="n">
        <f aca="false">IF(ISBLANK(Table1[[#This Row],[Cells '['#']]]),"",Table1[[#This Row],[Max continuous
discharge current '[A']]]*Table1[[#This Row],[Nominal
voltage '[V']]])</f>
        <v>1554</v>
      </c>
      <c r="N7" s="3" t="s">
        <v>24</v>
      </c>
    </row>
    <row r="8" customFormat="false" ht="15" hidden="false" customHeight="false" outlineLevel="0" collapsed="false">
      <c r="A8" s="3" t="n">
        <v>7</v>
      </c>
      <c r="B8" s="3" t="n">
        <v>1</v>
      </c>
      <c r="C8" s="1" t="s">
        <v>22</v>
      </c>
      <c r="D8" s="1" t="s">
        <v>23</v>
      </c>
      <c r="E8" s="3" t="n">
        <v>3</v>
      </c>
      <c r="F8" s="4" t="n">
        <f aca="false">IF(ISBLANK(E8),"",3.7*E8)</f>
        <v>11.1</v>
      </c>
      <c r="G8" s="4" t="n">
        <f aca="false">IF(ISBLANK(Table1[[#This Row],[Cells '['#']]]),"",4.2*Table1[[#This Row],[Cells '['#']]])</f>
        <v>12.6</v>
      </c>
      <c r="H8" s="4" t="n">
        <f aca="false">IF(ISBLANK(Table1[[#This Row],[Cells '['#']]]),"",3*Table1[[#This Row],[Cells '['#']]])</f>
        <v>9</v>
      </c>
      <c r="I8" s="3" t="n">
        <v>2200</v>
      </c>
      <c r="J8" s="4" t="n">
        <f aca="false">IF(ISBLANK(E8),"",F8*I8/1000)</f>
        <v>24.42</v>
      </c>
      <c r="K8" s="3" t="n">
        <v>35</v>
      </c>
      <c r="L8" s="3" t="n">
        <f aca="false">IF(ISBLANK(E8),"",K8*I8/1000)</f>
        <v>77</v>
      </c>
      <c r="M8" s="3" t="n">
        <f aca="false">IF(ISBLANK(Table1[[#This Row],[Cells '['#']]]),"",Table1[[#This Row],[Max continuous
discharge current '[A']]]*Table1[[#This Row],[Nominal
voltage '[V']]])</f>
        <v>854.7</v>
      </c>
      <c r="N8" s="3" t="s">
        <v>24</v>
      </c>
    </row>
    <row r="9" customFormat="false" ht="15" hidden="false" customHeight="false" outlineLevel="0" collapsed="false">
      <c r="A9" s="3" t="n">
        <v>8</v>
      </c>
      <c r="B9" s="3" t="n">
        <v>1</v>
      </c>
      <c r="C9" s="1" t="s">
        <v>22</v>
      </c>
      <c r="D9" s="1" t="s">
        <v>27</v>
      </c>
      <c r="E9" s="3" t="n">
        <v>3</v>
      </c>
      <c r="F9" s="4" t="n">
        <f aca="false">IF(ISBLANK(E9),"",3.7*E9)</f>
        <v>11.1</v>
      </c>
      <c r="G9" s="4" t="n">
        <f aca="false">IF(ISBLANK(Table1[[#This Row],[Cells '['#']]]),"",4.2*Table1[[#This Row],[Cells '['#']]])</f>
        <v>12.6</v>
      </c>
      <c r="H9" s="4" t="n">
        <f aca="false">IF(ISBLANK(Table1[[#This Row],[Cells '['#']]]),"",3*Table1[[#This Row],[Cells '['#']]])</f>
        <v>9</v>
      </c>
      <c r="I9" s="3" t="n">
        <v>1300</v>
      </c>
      <c r="J9" s="4" t="n">
        <f aca="false">IF(ISBLANK(E9),"",F9*I9/1000)</f>
        <v>14.43</v>
      </c>
      <c r="K9" s="3" t="n">
        <v>50</v>
      </c>
      <c r="L9" s="3" t="n">
        <f aca="false">IF(ISBLANK(E9),"",K9*I9/1000)</f>
        <v>65</v>
      </c>
      <c r="M9" s="3" t="n">
        <f aca="false">IF(ISBLANK(Table1[[#This Row],[Cells '['#']]]),"",Table1[[#This Row],[Max continuous
discharge current '[A']]]*Table1[[#This Row],[Nominal
voltage '[V']]])</f>
        <v>721.5</v>
      </c>
      <c r="N9" s="3" t="s">
        <v>24</v>
      </c>
    </row>
    <row r="10" customFormat="false" ht="15" hidden="false" customHeight="false" outlineLevel="0" collapsed="false">
      <c r="A10" s="3" t="n">
        <v>9</v>
      </c>
      <c r="B10" s="3" t="n">
        <v>2</v>
      </c>
      <c r="C10" s="1" t="s">
        <v>28</v>
      </c>
      <c r="D10" s="1" t="s">
        <v>23</v>
      </c>
      <c r="E10" s="3" t="n">
        <v>2</v>
      </c>
      <c r="F10" s="4" t="n">
        <f aca="false">IF(ISBLANK(E10),"",3.7*E10)</f>
        <v>7.4</v>
      </c>
      <c r="G10" s="4" t="n">
        <f aca="false">IF(ISBLANK(Table1[[#This Row],[Cells '['#']]]),"",4.2*Table1[[#This Row],[Cells '['#']]])</f>
        <v>8.4</v>
      </c>
      <c r="H10" s="4" t="n">
        <f aca="false">IF(ISBLANK(Table1[[#This Row],[Cells '['#']]]),"",3*Table1[[#This Row],[Cells '['#']]])</f>
        <v>6</v>
      </c>
      <c r="I10" s="3" t="n">
        <v>120</v>
      </c>
      <c r="J10" s="4" t="n">
        <f aca="false">IF(ISBLANK(E10),"",F10*I10/1000)</f>
        <v>0.888</v>
      </c>
      <c r="K10" s="3" t="n">
        <v>25</v>
      </c>
      <c r="L10" s="3" t="n">
        <f aca="false">IF(ISBLANK(E10),"",K10*I10/1000)</f>
        <v>3</v>
      </c>
      <c r="M10" s="3" t="n">
        <f aca="false">IF(ISBLANK(Table1[[#This Row],[Cells '['#']]]),"",Table1[[#This Row],[Max continuous
discharge current '[A']]]*Table1[[#This Row],[Nominal
voltage '[V']]])</f>
        <v>22.2</v>
      </c>
      <c r="N10" s="3" t="s">
        <v>29</v>
      </c>
    </row>
    <row r="11" customFormat="false" ht="15" hidden="false" customHeight="false" outlineLevel="0" collapsed="false">
      <c r="A11" s="3" t="n">
        <v>10</v>
      </c>
      <c r="B11" s="3" t="n">
        <v>1</v>
      </c>
      <c r="C11" s="1" t="s">
        <v>17</v>
      </c>
      <c r="D11" s="1" t="s">
        <v>18</v>
      </c>
      <c r="E11" s="3" t="n">
        <v>4</v>
      </c>
      <c r="F11" s="4" t="n">
        <f aca="false">IF(ISBLANK(E11),"",3.7*E11)</f>
        <v>14.8</v>
      </c>
      <c r="G11" s="4" t="n">
        <f aca="false">IF(ISBLANK(Table1[[#This Row],[Cells '['#']]]),"",4.2*Table1[[#This Row],[Cells '['#']]])</f>
        <v>16.8</v>
      </c>
      <c r="H11" s="4" t="n">
        <f aca="false">IF(ISBLANK(Table1[[#This Row],[Cells '['#']]]),"",3*Table1[[#This Row],[Cells '['#']]])</f>
        <v>12</v>
      </c>
      <c r="I11" s="3" t="n">
        <v>5800</v>
      </c>
      <c r="J11" s="4" t="n">
        <f aca="false">IF(ISBLANK(E11),"",F11*I11/1000)</f>
        <v>85.84</v>
      </c>
      <c r="K11" s="3" t="n">
        <v>40</v>
      </c>
      <c r="L11" s="3" t="n">
        <f aca="false">IF(ISBLANK(E11),"",K11*I11/1000)</f>
        <v>232</v>
      </c>
      <c r="M11" s="3" t="n">
        <f aca="false">IF(ISBLANK(Table1[[#This Row],[Cells '['#']]]),"",Table1[[#This Row],[Max continuous
discharge current '[A']]]*Table1[[#This Row],[Nominal
voltage '[V']]])</f>
        <v>3433.6</v>
      </c>
      <c r="N11" s="3" t="s">
        <v>16</v>
      </c>
    </row>
    <row r="12" customFormat="false" ht="15" hidden="false" customHeight="false" outlineLevel="0" collapsed="false">
      <c r="A12" s="3" t="n">
        <v>11</v>
      </c>
      <c r="B12" s="3" t="n">
        <v>1</v>
      </c>
      <c r="C12" s="1" t="s">
        <v>17</v>
      </c>
      <c r="D12" s="1" t="s">
        <v>23</v>
      </c>
      <c r="E12" s="3" t="n">
        <v>3</v>
      </c>
      <c r="F12" s="4" t="n">
        <f aca="false">IF(ISBLANK(E12),"",3.7*E12)</f>
        <v>11.1</v>
      </c>
      <c r="G12" s="4" t="n">
        <f aca="false">IF(ISBLANK(Table1[[#This Row],[Cells '['#']]]),"",4.2*Table1[[#This Row],[Cells '['#']]])</f>
        <v>12.6</v>
      </c>
      <c r="H12" s="4" t="n">
        <f aca="false">IF(ISBLANK(Table1[[#This Row],[Cells '['#']]]),"",3*Table1[[#This Row],[Cells '['#']]])</f>
        <v>9</v>
      </c>
      <c r="I12" s="3" t="n">
        <v>8000</v>
      </c>
      <c r="J12" s="4" t="n">
        <f aca="false">IF(ISBLANK(E12),"",F12*I12/1000)</f>
        <v>88.8</v>
      </c>
      <c r="K12" s="3" t="n">
        <v>30</v>
      </c>
      <c r="L12" s="3" t="n">
        <f aca="false">IF(ISBLANK(E12),"",K12*I12/1000)</f>
        <v>240</v>
      </c>
      <c r="M12" s="3" t="n">
        <f aca="false">IF(ISBLANK(Table1[[#This Row],[Cells '['#']]]),"",Table1[[#This Row],[Max continuous
discharge current '[A']]]*Table1[[#This Row],[Nominal
voltage '[V']]])</f>
        <v>2664</v>
      </c>
      <c r="N12" s="3" t="s">
        <v>30</v>
      </c>
    </row>
    <row r="13" customFormat="false" ht="15" hidden="false" customHeight="false" outlineLevel="0" collapsed="false">
      <c r="A13" s="3" t="n">
        <v>12</v>
      </c>
      <c r="B13" s="3" t="n">
        <v>2</v>
      </c>
      <c r="C13" s="1" t="s">
        <v>31</v>
      </c>
      <c r="D13" s="1" t="s">
        <v>32</v>
      </c>
      <c r="E13" s="3" t="n">
        <v>4</v>
      </c>
      <c r="F13" s="4" t="n">
        <f aca="false">IF(ISBLANK(E13),"",3.7*E13)</f>
        <v>14.8</v>
      </c>
      <c r="G13" s="4" t="n">
        <f aca="false">IF(ISBLANK(Table1[[#This Row],[Cells '['#']]]),"",4.2*Table1[[#This Row],[Cells '['#']]])</f>
        <v>16.8</v>
      </c>
      <c r="H13" s="4" t="n">
        <f aca="false">IF(ISBLANK(Table1[[#This Row],[Cells '['#']]]),"",3*Table1[[#This Row],[Cells '['#']]])</f>
        <v>12</v>
      </c>
      <c r="I13" s="3" t="n">
        <v>4000</v>
      </c>
      <c r="J13" s="4" t="n">
        <f aca="false">IF(ISBLANK(E13),"",F13*I13/1000)</f>
        <v>59.2</v>
      </c>
      <c r="K13" s="3" t="n">
        <v>12</v>
      </c>
      <c r="L13" s="3" t="n">
        <f aca="false">IF(ISBLANK(E13),"",K13*I13/1000)</f>
        <v>48</v>
      </c>
      <c r="M13" s="3" t="n">
        <f aca="false">IF(ISBLANK(Table1[[#This Row],[Cells '['#']]]),"",Table1[[#This Row],[Max continuous
discharge current '[A']]]*Table1[[#This Row],[Nominal
voltage '[V']]])</f>
        <v>710.4</v>
      </c>
      <c r="N13" s="3" t="s">
        <v>24</v>
      </c>
    </row>
    <row r="14" customFormat="false" ht="15" hidden="false" customHeight="false" outlineLevel="0" collapsed="false">
      <c r="A14" s="3" t="n">
        <v>13</v>
      </c>
      <c r="B14" s="3" t="n">
        <v>1</v>
      </c>
      <c r="C14" s="1" t="s">
        <v>33</v>
      </c>
      <c r="D14" s="1" t="s">
        <v>32</v>
      </c>
      <c r="E14" s="3" t="n">
        <v>3</v>
      </c>
      <c r="F14" s="4" t="n">
        <f aca="false">IF(ISBLANK(E14),"",3.7*E14)</f>
        <v>11.1</v>
      </c>
      <c r="G14" s="4" t="n">
        <f aca="false">IF(ISBLANK(Table1[[#This Row],[Cells '['#']]]),"",4.2*Table1[[#This Row],[Cells '['#']]])</f>
        <v>12.6</v>
      </c>
      <c r="H14" s="4" t="n">
        <f aca="false">IF(ISBLANK(Table1[[#This Row],[Cells '['#']]]),"",3*Table1[[#This Row],[Cells '['#']]])</f>
        <v>9</v>
      </c>
      <c r="I14" s="3" t="n">
        <v>2250</v>
      </c>
      <c r="J14" s="4" t="n">
        <f aca="false">IF(ISBLANK(E14),"",F14*I14/1000)</f>
        <v>24.975</v>
      </c>
      <c r="K14" s="3" t="n">
        <v>35</v>
      </c>
      <c r="L14" s="3" t="n">
        <f aca="false">IF(ISBLANK(E14),"",K14*I14/1000)</f>
        <v>78.75</v>
      </c>
      <c r="M14" s="3" t="n">
        <f aca="false">IF(ISBLANK(Table1[[#This Row],[Cells '['#']]]),"",Table1[[#This Row],[Max continuous
discharge current '[A']]]*Table1[[#This Row],[Nominal
voltage '[V']]])</f>
        <v>874.125</v>
      </c>
      <c r="N14" s="3" t="s">
        <v>24</v>
      </c>
    </row>
    <row r="15" customFormat="false" ht="15" hidden="false" customHeight="false" outlineLevel="0" collapsed="false">
      <c r="A15" s="3" t="n">
        <v>14</v>
      </c>
      <c r="B15" s="3" t="n">
        <v>1</v>
      </c>
      <c r="C15" s="1" t="s">
        <v>34</v>
      </c>
      <c r="D15" s="1" t="s">
        <v>23</v>
      </c>
      <c r="E15" s="3" t="n">
        <v>3</v>
      </c>
      <c r="F15" s="4" t="n">
        <f aca="false">IF(ISBLANK(E15),"",3.7*E15)</f>
        <v>11.1</v>
      </c>
      <c r="G15" s="4" t="n">
        <f aca="false">IF(ISBLANK(Table1[[#This Row],[Cells '['#']]]),"",4.2*Table1[[#This Row],[Cells '['#']]])</f>
        <v>12.6</v>
      </c>
      <c r="H15" s="4" t="n">
        <f aca="false">IF(ISBLANK(Table1[[#This Row],[Cells '['#']]]),"",3*Table1[[#This Row],[Cells '['#']]])</f>
        <v>9</v>
      </c>
      <c r="I15" s="3" t="n">
        <v>2100</v>
      </c>
      <c r="J15" s="4" t="n">
        <f aca="false">IF(ISBLANK(E15),"",F15*I15/1000)</f>
        <v>23.31</v>
      </c>
      <c r="K15" s="3" t="n">
        <v>20</v>
      </c>
      <c r="L15" s="3" t="n">
        <f aca="false">IF(ISBLANK(E15),"",K15*I15/1000)</f>
        <v>42</v>
      </c>
      <c r="M15" s="3" t="n">
        <f aca="false">IF(ISBLANK(Table1[[#This Row],[Cells '['#']]]),"",Table1[[#This Row],[Max continuous
discharge current '[A']]]*Table1[[#This Row],[Nominal
voltage '[V']]])</f>
        <v>466.2</v>
      </c>
      <c r="N15" s="3" t="s">
        <v>24</v>
      </c>
    </row>
    <row r="16" customFormat="false" ht="15" hidden="false" customHeight="false" outlineLevel="0" collapsed="false">
      <c r="A16" s="3" t="n">
        <v>15</v>
      </c>
      <c r="B16" s="3" t="n">
        <v>2</v>
      </c>
      <c r="C16" s="1" t="s">
        <v>22</v>
      </c>
      <c r="D16" s="1" t="s">
        <v>23</v>
      </c>
      <c r="E16" s="3" t="n">
        <v>4</v>
      </c>
      <c r="F16" s="4" t="n">
        <f aca="false">IF(ISBLANK(E16),"",3.7*E16)</f>
        <v>14.8</v>
      </c>
      <c r="G16" s="4" t="n">
        <f aca="false">IF(ISBLANK(Table1[[#This Row],[Cells '['#']]]),"",4.2*Table1[[#This Row],[Cells '['#']]])</f>
        <v>16.8</v>
      </c>
      <c r="H16" s="4" t="n">
        <f aca="false">IF(ISBLANK(Table1[[#This Row],[Cells '['#']]]),"",3*Table1[[#This Row],[Cells '['#']]])</f>
        <v>12</v>
      </c>
      <c r="I16" s="3" t="n">
        <v>2200</v>
      </c>
      <c r="J16" s="4" t="n">
        <f aca="false">IF(ISBLANK(E16),"",F16*I16/1000)</f>
        <v>32.56</v>
      </c>
      <c r="K16" s="3" t="n">
        <v>40</v>
      </c>
      <c r="L16" s="3" t="n">
        <f aca="false">IF(ISBLANK(E16),"",K16*I16/1000)</f>
        <v>88</v>
      </c>
      <c r="M16" s="3" t="n">
        <f aca="false">IF(ISBLANK(Table1[[#This Row],[Cells '['#']]]),"",Table1[[#This Row],[Max continuous
discharge current '[A']]]*Table1[[#This Row],[Nominal
voltage '[V']]])</f>
        <v>1302.4</v>
      </c>
      <c r="N16" s="3" t="s">
        <v>24</v>
      </c>
    </row>
    <row r="17" customFormat="false" ht="15" hidden="false" customHeight="false" outlineLevel="0" collapsed="false">
      <c r="A17" s="3" t="n">
        <v>16</v>
      </c>
      <c r="B17" s="3" t="n">
        <v>1</v>
      </c>
      <c r="C17" s="1" t="s">
        <v>17</v>
      </c>
      <c r="D17" s="1" t="s">
        <v>18</v>
      </c>
      <c r="E17" s="3" t="n">
        <v>3</v>
      </c>
      <c r="F17" s="4" t="n">
        <f aca="false">IF(ISBLANK(E17),"",3.7*E17)</f>
        <v>11.1</v>
      </c>
      <c r="G17" s="4" t="n">
        <f aca="false">IF(ISBLANK(Table1[[#This Row],[Cells '['#']]]),"",4.2*Table1[[#This Row],[Cells '['#']]])</f>
        <v>12.6</v>
      </c>
      <c r="H17" s="4" t="n">
        <f aca="false">IF(ISBLANK(Table1[[#This Row],[Cells '['#']]]),"",3*Table1[[#This Row],[Cells '['#']]])</f>
        <v>9</v>
      </c>
      <c r="I17" s="3" t="n">
        <v>1000</v>
      </c>
      <c r="J17" s="4" t="n">
        <f aca="false">IF(ISBLANK(E17),"",F17*I17/1000)</f>
        <v>11.1</v>
      </c>
      <c r="K17" s="3" t="n">
        <v>25</v>
      </c>
      <c r="L17" s="3" t="n">
        <f aca="false">IF(ISBLANK(E17),"",K17*I17/1000)</f>
        <v>25</v>
      </c>
      <c r="M17" s="3" t="n">
        <f aca="false">IF(ISBLANK(Table1[[#This Row],[Cells '['#']]]),"",Table1[[#This Row],[Max continuous
discharge current '[A']]]*Table1[[#This Row],[Nominal
voltage '[V']]])</f>
        <v>277.5</v>
      </c>
      <c r="N17" s="3" t="s">
        <v>24</v>
      </c>
    </row>
    <row r="18" customFormat="false" ht="15" hidden="false" customHeight="false" outlineLevel="0" collapsed="false">
      <c r="A18" s="3" t="n">
        <v>17</v>
      </c>
      <c r="B18" s="3" t="n">
        <v>1</v>
      </c>
      <c r="C18" s="1" t="s">
        <v>35</v>
      </c>
      <c r="D18" s="1" t="s">
        <v>36</v>
      </c>
      <c r="E18" s="3" t="n">
        <v>3</v>
      </c>
      <c r="F18" s="4" t="n">
        <f aca="false">IF(ISBLANK(E18),"",3.7*E18)</f>
        <v>11.1</v>
      </c>
      <c r="G18" s="4" t="n">
        <f aca="false">IF(ISBLANK(Table1[[#This Row],[Cells '['#']]]),"",4.2*Table1[[#This Row],[Cells '['#']]])</f>
        <v>12.6</v>
      </c>
      <c r="H18" s="4" t="n">
        <f aca="false">IF(ISBLANK(Table1[[#This Row],[Cells '['#']]]),"",3*Table1[[#This Row],[Cells '['#']]])</f>
        <v>9</v>
      </c>
      <c r="I18" s="3" t="n">
        <v>1200</v>
      </c>
      <c r="J18" s="4" t="n">
        <f aca="false">IF(ISBLANK(E18),"",F18*I18/1000)</f>
        <v>13.32</v>
      </c>
      <c r="K18" s="3" t="n">
        <v>40</v>
      </c>
      <c r="L18" s="3" t="n">
        <f aca="false">IF(ISBLANK(E18),"",K18*I18/1000)</f>
        <v>48</v>
      </c>
      <c r="M18" s="3" t="n">
        <f aca="false">IF(ISBLANK(Table1[[#This Row],[Cells '['#']]]),"",Table1[[#This Row],[Max continuous
discharge current '[A']]]*Table1[[#This Row],[Nominal
voltage '[V']]])</f>
        <v>532.8</v>
      </c>
      <c r="N18" s="3" t="s">
        <v>24</v>
      </c>
    </row>
    <row r="19" customFormat="false" ht="15" hidden="false" customHeight="false" outlineLevel="0" collapsed="false">
      <c r="A19" s="3" t="n">
        <v>18</v>
      </c>
      <c r="B19" s="3" t="n">
        <v>1</v>
      </c>
      <c r="C19" s="1" t="s">
        <v>37</v>
      </c>
      <c r="D19" s="1" t="s">
        <v>32</v>
      </c>
      <c r="E19" s="3" t="n">
        <v>2</v>
      </c>
      <c r="F19" s="4" t="n">
        <f aca="false">IF(ISBLANK(E19),"",3.7*E19)</f>
        <v>7.4</v>
      </c>
      <c r="G19" s="4" t="n">
        <f aca="false">IF(ISBLANK(Table1[[#This Row],[Cells '['#']]]),"",4.2*Table1[[#This Row],[Cells '['#']]])</f>
        <v>8.4</v>
      </c>
      <c r="H19" s="4" t="n">
        <f aca="false">IF(ISBLANK(Table1[[#This Row],[Cells '['#']]]),"",3*Table1[[#This Row],[Cells '['#']]])</f>
        <v>6</v>
      </c>
      <c r="I19" s="3" t="n">
        <v>300</v>
      </c>
      <c r="J19" s="4" t="n">
        <f aca="false">IF(ISBLANK(E19),"",F19*I19/1000)</f>
        <v>2.22</v>
      </c>
      <c r="K19" s="3"/>
      <c r="L19" s="3" t="n">
        <f aca="false">IF(ISBLANK(E19),"",K19*I19/1000)</f>
        <v>0</v>
      </c>
      <c r="M19" s="3" t="n">
        <f aca="false">IF(ISBLANK(Table1[[#This Row],[Cells '['#']]]),"",Table1[[#This Row],[Max continuous
discharge current '[A']]]*Table1[[#This Row],[Nominal
voltage '[V']]])</f>
        <v>0</v>
      </c>
      <c r="N19" s="3" t="s">
        <v>24</v>
      </c>
    </row>
    <row r="20" customFormat="false" ht="15" hidden="false" customHeight="false" outlineLevel="0" collapsed="false">
      <c r="A20" s="3" t="n">
        <v>19</v>
      </c>
      <c r="B20" s="3" t="n">
        <v>1</v>
      </c>
      <c r="C20" s="1" t="s">
        <v>38</v>
      </c>
      <c r="D20" s="1" t="s">
        <v>23</v>
      </c>
      <c r="E20" s="3" t="n">
        <v>2</v>
      </c>
      <c r="F20" s="4" t="n">
        <f aca="false">IF(ISBLANK(E20),"",3.7*E20)</f>
        <v>7.4</v>
      </c>
      <c r="G20" s="4" t="n">
        <f aca="false">IF(ISBLANK(Table1[[#This Row],[Cells '['#']]]),"",4.2*Table1[[#This Row],[Cells '['#']]])</f>
        <v>8.4</v>
      </c>
      <c r="H20" s="4" t="n">
        <f aca="false">IF(ISBLANK(Table1[[#This Row],[Cells '['#']]]),"",3*Table1[[#This Row],[Cells '['#']]])</f>
        <v>6</v>
      </c>
      <c r="I20" s="3" t="n">
        <v>1000</v>
      </c>
      <c r="J20" s="4" t="n">
        <f aca="false">IF(ISBLANK(E20),"",F20*I20/1000)</f>
        <v>7.4</v>
      </c>
      <c r="K20" s="3"/>
      <c r="L20" s="3" t="n">
        <f aca="false">IF(ISBLANK(E20),"",K20*I20/1000)</f>
        <v>0</v>
      </c>
      <c r="M20" s="3" t="n">
        <f aca="false">IF(ISBLANK(Table1[[#This Row],[Cells '['#']]]),"",Table1[[#This Row],[Max continuous
discharge current '[A']]]*Table1[[#This Row],[Nominal
voltage '[V']]])</f>
        <v>0</v>
      </c>
      <c r="N20" s="3" t="s">
        <v>24</v>
      </c>
    </row>
    <row r="21" customFormat="false" ht="15" hidden="false" customHeight="false" outlineLevel="0" collapsed="false">
      <c r="A21" s="3" t="n">
        <v>20</v>
      </c>
      <c r="B21" s="3" t="n">
        <v>1</v>
      </c>
      <c r="C21" s="1" t="s">
        <v>39</v>
      </c>
      <c r="D21" s="1" t="s">
        <v>32</v>
      </c>
      <c r="E21" s="3" t="n">
        <v>6</v>
      </c>
      <c r="F21" s="4" t="n">
        <f aca="false">IF(ISBLANK(E21),"",3.7*E21)</f>
        <v>22.2</v>
      </c>
      <c r="G21" s="4" t="n">
        <f aca="false">IF(ISBLANK(Table1[[#This Row],[Cells '['#']]]),"",4.2*Table1[[#This Row],[Cells '['#']]])</f>
        <v>25.2</v>
      </c>
      <c r="H21" s="4" t="n">
        <f aca="false">IF(ISBLANK(Table1[[#This Row],[Cells '['#']]]),"",3*Table1[[#This Row],[Cells '['#']]])</f>
        <v>18</v>
      </c>
      <c r="I21" s="3" t="n">
        <v>7000</v>
      </c>
      <c r="J21" s="4" t="n">
        <f aca="false">IF(ISBLANK(E21),"",F21*I21/1000)</f>
        <v>155.4</v>
      </c>
      <c r="K21" s="3" t="n">
        <v>25</v>
      </c>
      <c r="L21" s="3" t="n">
        <f aca="false">IF(ISBLANK(E21),"",K21*I21/1000)</f>
        <v>175</v>
      </c>
      <c r="M21" s="3" t="n">
        <f aca="false">IF(ISBLANK(Table1[[#This Row],[Cells '['#']]]),"",Table1[[#This Row],[Max continuous
discharge current '[A']]]*Table1[[#This Row],[Nominal
voltage '[V']]])</f>
        <v>3885</v>
      </c>
      <c r="N21" s="3" t="s">
        <v>24</v>
      </c>
    </row>
    <row r="22" customFormat="false" ht="15" hidden="false" customHeight="false" outlineLevel="0" collapsed="false">
      <c r="A22" s="3" t="n">
        <v>21</v>
      </c>
      <c r="B22" s="3" t="n">
        <v>1</v>
      </c>
      <c r="C22" s="1" t="s">
        <v>17</v>
      </c>
      <c r="D22" s="1" t="s">
        <v>23</v>
      </c>
      <c r="E22" s="3" t="n">
        <v>4</v>
      </c>
      <c r="F22" s="4" t="n">
        <f aca="false">IF(ISBLANK(E22),"",3.7*E22)</f>
        <v>14.8</v>
      </c>
      <c r="G22" s="4" t="n">
        <f aca="false">IF(ISBLANK(Table1[[#This Row],[Cells '['#']]]),"",4.2*Table1[[#This Row],[Cells '['#']]])</f>
        <v>16.8</v>
      </c>
      <c r="H22" s="4" t="n">
        <f aca="false">IF(ISBLANK(Table1[[#This Row],[Cells '['#']]]),"",3*Table1[[#This Row],[Cells '['#']]])</f>
        <v>12</v>
      </c>
      <c r="I22" s="3" t="n">
        <v>8000</v>
      </c>
      <c r="J22" s="4" t="n">
        <f aca="false">IF(ISBLANK(E22),"",F22*I22/1000)</f>
        <v>118.4</v>
      </c>
      <c r="K22" s="3" t="n">
        <v>30</v>
      </c>
      <c r="L22" s="3" t="n">
        <f aca="false">IF(ISBLANK(E22),"",K22*I22/1000)</f>
        <v>240</v>
      </c>
      <c r="M22" s="3" t="n">
        <f aca="false">IF(ISBLANK(Table1[[#This Row],[Cells '['#']]]),"",Table1[[#This Row],[Max continuous
discharge current '[A']]]*Table1[[#This Row],[Nominal
voltage '[V']]])</f>
        <v>3552</v>
      </c>
      <c r="N22" s="3" t="s">
        <v>16</v>
      </c>
    </row>
    <row r="23" customFormat="false" ht="15" hidden="false" customHeight="false" outlineLevel="0" collapsed="false">
      <c r="A23" s="3" t="n">
        <v>22</v>
      </c>
      <c r="B23" s="3" t="n">
        <v>1</v>
      </c>
      <c r="C23" s="1" t="s">
        <v>17</v>
      </c>
      <c r="D23" s="1" t="s">
        <v>18</v>
      </c>
      <c r="E23" s="3" t="n">
        <v>4</v>
      </c>
      <c r="F23" s="4" t="n">
        <f aca="false">IF(ISBLANK(E23),"",3.7*E23)</f>
        <v>14.8</v>
      </c>
      <c r="G23" s="4" t="n">
        <f aca="false">IF(ISBLANK(Table1[[#This Row],[Cells '['#']]]),"",4.2*Table1[[#This Row],[Cells '['#']]])</f>
        <v>16.8</v>
      </c>
      <c r="H23" s="4" t="n">
        <f aca="false">IF(ISBLANK(Table1[[#This Row],[Cells '['#']]]),"",3*Table1[[#This Row],[Cells '['#']]])</f>
        <v>12</v>
      </c>
      <c r="I23" s="3" t="n">
        <v>2200</v>
      </c>
      <c r="J23" s="4" t="n">
        <f aca="false">IF(ISBLANK(E23),"",F23*I23/1000)</f>
        <v>32.56</v>
      </c>
      <c r="K23" s="3" t="n">
        <v>60</v>
      </c>
      <c r="L23" s="3" t="n">
        <f aca="false">IF(ISBLANK(E23),"",K23*I23/1000)</f>
        <v>132</v>
      </c>
      <c r="M23" s="3" t="n">
        <f aca="false">IF(ISBLANK(Table1[[#This Row],[Cells '['#']]]),"",Table1[[#This Row],[Max continuous
discharge current '[A']]]*Table1[[#This Row],[Nominal
voltage '[V']]])</f>
        <v>1953.6</v>
      </c>
      <c r="N23" s="3" t="s">
        <v>24</v>
      </c>
    </row>
    <row r="24" customFormat="false" ht="15" hidden="false" customHeight="false" outlineLevel="0" collapsed="false">
      <c r="A24" s="3" t="n">
        <v>23</v>
      </c>
      <c r="B24" s="3" t="n">
        <v>2</v>
      </c>
      <c r="C24" s="1" t="s">
        <v>22</v>
      </c>
      <c r="D24" s="1" t="s">
        <v>23</v>
      </c>
      <c r="E24" s="3" t="n">
        <v>6</v>
      </c>
      <c r="F24" s="4" t="n">
        <f aca="false">IF(ISBLANK(E24),"",3.7*E24)</f>
        <v>22.2</v>
      </c>
      <c r="G24" s="4" t="n">
        <f aca="false">IF(ISBLANK(Table1[[#This Row],[Cells '['#']]]),"",4.2*Table1[[#This Row],[Cells '['#']]])</f>
        <v>25.2</v>
      </c>
      <c r="H24" s="4" t="n">
        <f aca="false">IF(ISBLANK(Table1[[#This Row],[Cells '['#']]]),"",3*Table1[[#This Row],[Cells '['#']]])</f>
        <v>18</v>
      </c>
      <c r="I24" s="3" t="n">
        <v>5000</v>
      </c>
      <c r="J24" s="4" t="n">
        <f aca="false">IF(ISBLANK(E24),"",F24*I24/1000)</f>
        <v>111</v>
      </c>
      <c r="K24" s="3" t="n">
        <v>25</v>
      </c>
      <c r="L24" s="3" t="n">
        <f aca="false">IF(ISBLANK(E24),"",K24*I24/1000)</f>
        <v>125</v>
      </c>
      <c r="M24" s="3" t="n">
        <f aca="false">IF(ISBLANK(Table1[[#This Row],[Cells '['#']]]),"",Table1[[#This Row],[Max continuous
discharge current '[A']]]*Table1[[#This Row],[Nominal
voltage '[V']]])</f>
        <v>2775</v>
      </c>
      <c r="N24" s="3" t="s">
        <v>16</v>
      </c>
    </row>
    <row r="25" customFormat="false" ht="15" hidden="false" customHeight="false" outlineLevel="0" collapsed="false">
      <c r="A25" s="3" t="n">
        <v>24</v>
      </c>
      <c r="B25" s="3"/>
      <c r="E25" s="3"/>
      <c r="F25" s="4" t="str">
        <f aca="false">IF(ISBLANK(E25),"",3.7*E25)</f>
        <v/>
      </c>
      <c r="G25" s="4" t="str">
        <f aca="false">IF(ISBLANK(Table1[[#This Row],[Cells '['#']]]),"",4.2*Table1[[#This Row],[Cells '['#']]])</f>
        <v/>
      </c>
      <c r="H25" s="4" t="str">
        <f aca="false">IF(ISBLANK(Table1[[#This Row],[Cells '['#']]]),"",3*Table1[[#This Row],[Cells '['#']]])</f>
        <v/>
      </c>
      <c r="I25" s="3"/>
      <c r="J25" s="4" t="str">
        <f aca="false">IF(ISBLANK(E25),"",F25*I25/1000)</f>
        <v/>
      </c>
      <c r="K25" s="3"/>
      <c r="L25" s="3" t="str">
        <f aca="false">IF(ISBLANK(E25),"",K25*I25/1000)</f>
        <v/>
      </c>
      <c r="M25" s="3" t="str">
        <f aca="false">IF(ISBLANK(Table1[[#This Row],[Cells '['#']]]),"",Table1[[#This Row],[Max continuous
discharge current '[A']]]*Table1[[#This Row],[Nominal
voltage '[V']]])</f>
        <v/>
      </c>
      <c r="N25" s="3"/>
    </row>
    <row r="26" customFormat="false" ht="15" hidden="false" customHeight="false" outlineLevel="0" collapsed="false">
      <c r="A26" s="3" t="n">
        <v>25</v>
      </c>
      <c r="B26" s="3"/>
      <c r="E26" s="3"/>
      <c r="F26" s="4" t="str">
        <f aca="false">IF(ISBLANK(E26),"",3.7*E26)</f>
        <v/>
      </c>
      <c r="G26" s="4" t="str">
        <f aca="false">IF(ISBLANK(Table1[[#This Row],[Cells '['#']]]),"",4.2*Table1[[#This Row],[Cells '['#']]])</f>
        <v/>
      </c>
      <c r="H26" s="4" t="str">
        <f aca="false">IF(ISBLANK(Table1[[#This Row],[Cells '['#']]]),"",3*Table1[[#This Row],[Cells '['#']]])</f>
        <v/>
      </c>
      <c r="I26" s="3"/>
      <c r="J26" s="4" t="str">
        <f aca="false">IF(ISBLANK(E26),"",F26*I26/1000)</f>
        <v/>
      </c>
      <c r="K26" s="3"/>
      <c r="L26" s="3" t="str">
        <f aca="false">IF(ISBLANK(E26),"",K26*I26/1000)</f>
        <v/>
      </c>
      <c r="M26" s="3" t="str">
        <f aca="false">IF(ISBLANK(Table1[[#This Row],[Cells '['#']]]),"",Table1[[#This Row],[Max continuous
discharge current '[A']]]*Table1[[#This Row],[Nominal
voltage '[V']]])</f>
        <v/>
      </c>
      <c r="N26" s="3"/>
    </row>
    <row r="27" customFormat="false" ht="15" hidden="false" customHeight="false" outlineLevel="0" collapsed="false">
      <c r="A27" s="3" t="n">
        <v>26</v>
      </c>
      <c r="B27" s="3"/>
      <c r="E27" s="3"/>
      <c r="F27" s="4" t="str">
        <f aca="false">IF(ISBLANK(E27),"",3.7*E27)</f>
        <v/>
      </c>
      <c r="G27" s="4" t="str">
        <f aca="false">IF(ISBLANK(Table1[[#This Row],[Cells '['#']]]),"",4.2*Table1[[#This Row],[Cells '['#']]])</f>
        <v/>
      </c>
      <c r="H27" s="4" t="str">
        <f aca="false">IF(ISBLANK(Table1[[#This Row],[Cells '['#']]]),"",3*Table1[[#This Row],[Cells '['#']]])</f>
        <v/>
      </c>
      <c r="I27" s="3"/>
      <c r="J27" s="4" t="str">
        <f aca="false">IF(ISBLANK(E27),"",F27*I27/1000)</f>
        <v/>
      </c>
      <c r="K27" s="3"/>
      <c r="L27" s="3" t="str">
        <f aca="false">IF(ISBLANK(E27),"",K27*I27/1000)</f>
        <v/>
      </c>
      <c r="M27" s="3" t="str">
        <f aca="false">IF(ISBLANK(Table1[[#This Row],[Cells '['#']]]),"",Table1[[#This Row],[Max continuous
discharge current '[A']]]*Table1[[#This Row],[Nominal
voltage '[V']]])</f>
        <v/>
      </c>
      <c r="N27" s="3"/>
    </row>
    <row r="28" customFormat="false" ht="15" hidden="false" customHeight="false" outlineLevel="0" collapsed="false">
      <c r="A28" s="3" t="n">
        <v>27</v>
      </c>
      <c r="B28" s="3"/>
      <c r="E28" s="3"/>
      <c r="F28" s="4" t="str">
        <f aca="false">IF(ISBLANK(E28),"",3.7*E28)</f>
        <v/>
      </c>
      <c r="G28" s="4" t="str">
        <f aca="false">IF(ISBLANK(Table1[[#This Row],[Cells '['#']]]),"",4.2*Table1[[#This Row],[Cells '['#']]])</f>
        <v/>
      </c>
      <c r="H28" s="4" t="str">
        <f aca="false">IF(ISBLANK(Table1[[#This Row],[Cells '['#']]]),"",3*Table1[[#This Row],[Cells '['#']]])</f>
        <v/>
      </c>
      <c r="I28" s="3"/>
      <c r="J28" s="4" t="str">
        <f aca="false">IF(ISBLANK(E28),"",F28*I28/1000)</f>
        <v/>
      </c>
      <c r="K28" s="3"/>
      <c r="L28" s="3" t="str">
        <f aca="false">IF(ISBLANK(E28),"",K28*I28/1000)</f>
        <v/>
      </c>
      <c r="M28" s="3" t="str">
        <f aca="false">IF(ISBLANK(Table1[[#This Row],[Cells '['#']]]),"",Table1[[#This Row],[Max continuous
discharge current '[A']]]*Table1[[#This Row],[Nominal
voltage '[V']]])</f>
        <v/>
      </c>
      <c r="N28" s="3"/>
    </row>
    <row r="29" customFormat="false" ht="15" hidden="false" customHeight="false" outlineLevel="0" collapsed="false">
      <c r="A29" s="3" t="n">
        <v>28</v>
      </c>
      <c r="B29" s="3"/>
      <c r="E29" s="3"/>
      <c r="F29" s="4" t="str">
        <f aca="false">IF(ISBLANK(E29),"",3.7*E29)</f>
        <v/>
      </c>
      <c r="G29" s="4" t="str">
        <f aca="false">IF(ISBLANK(Table1[[#This Row],[Cells '['#']]]),"",4.2*Table1[[#This Row],[Cells '['#']]])</f>
        <v/>
      </c>
      <c r="H29" s="4" t="str">
        <f aca="false">IF(ISBLANK(Table1[[#This Row],[Cells '['#']]]),"",3*Table1[[#This Row],[Cells '['#']]])</f>
        <v/>
      </c>
      <c r="I29" s="3"/>
      <c r="J29" s="4" t="str">
        <f aca="false">IF(ISBLANK(E29),"",F29*I29/1000)</f>
        <v/>
      </c>
      <c r="K29" s="3"/>
      <c r="L29" s="3" t="str">
        <f aca="false">IF(ISBLANK(E29),"",K29*I29/1000)</f>
        <v/>
      </c>
      <c r="M29" s="3" t="str">
        <f aca="false">IF(ISBLANK(Table1[[#This Row],[Cells '['#']]]),"",Table1[[#This Row],[Max continuous
discharge current '[A']]]*Table1[[#This Row],[Nominal
voltage '[V']]])</f>
        <v/>
      </c>
      <c r="N29" s="3"/>
    </row>
    <row r="30" customFormat="false" ht="15" hidden="false" customHeight="false" outlineLevel="0" collapsed="false">
      <c r="A30" s="3" t="n">
        <v>29</v>
      </c>
      <c r="B30" s="3"/>
      <c r="E30" s="3"/>
      <c r="F30" s="4" t="str">
        <f aca="false">IF(ISBLANK(E30),"",3.7*E30)</f>
        <v/>
      </c>
      <c r="G30" s="4" t="str">
        <f aca="false">IF(ISBLANK(Table1[[#This Row],[Cells '['#']]]),"",4.2*Table1[[#This Row],[Cells '['#']]])</f>
        <v/>
      </c>
      <c r="H30" s="4" t="str">
        <f aca="false">IF(ISBLANK(Table1[[#This Row],[Cells '['#']]]),"",3*Table1[[#This Row],[Cells '['#']]])</f>
        <v/>
      </c>
      <c r="I30" s="3"/>
      <c r="J30" s="4" t="str">
        <f aca="false">IF(ISBLANK(E30),"",F30*I30/1000)</f>
        <v/>
      </c>
      <c r="K30" s="3"/>
      <c r="L30" s="3" t="str">
        <f aca="false">IF(ISBLANK(E30),"",K30*I30/1000)</f>
        <v/>
      </c>
      <c r="M30" s="3" t="str">
        <f aca="false">IF(ISBLANK(Table1[[#This Row],[Cells '['#']]]),"",Table1[[#This Row],[Max continuous
discharge current '[A']]]*Table1[[#This Row],[Nominal
voltage '[V']]])</f>
        <v/>
      </c>
      <c r="N30" s="3"/>
    </row>
    <row r="31" customFormat="false" ht="15" hidden="false" customHeight="false" outlineLevel="0" collapsed="false">
      <c r="A31" s="3" t="n">
        <v>30</v>
      </c>
      <c r="B31" s="3"/>
      <c r="E31" s="3"/>
      <c r="F31" s="4" t="str">
        <f aca="false">IF(ISBLANK(E31),"",3.7*E31)</f>
        <v/>
      </c>
      <c r="G31" s="4" t="str">
        <f aca="false">IF(ISBLANK(Table1[[#This Row],[Cells '['#']]]),"",4.2*Table1[[#This Row],[Cells '['#']]])</f>
        <v/>
      </c>
      <c r="H31" s="4" t="str">
        <f aca="false">IF(ISBLANK(Table1[[#This Row],[Cells '['#']]]),"",3*Table1[[#This Row],[Cells '['#']]])</f>
        <v/>
      </c>
      <c r="I31" s="3"/>
      <c r="J31" s="4" t="str">
        <f aca="false">IF(ISBLANK(E31),"",F31*I31/1000)</f>
        <v/>
      </c>
      <c r="K31" s="3"/>
      <c r="L31" s="3" t="str">
        <f aca="false">IF(ISBLANK(E31),"",K31*I31/1000)</f>
        <v/>
      </c>
      <c r="M31" s="3" t="str">
        <f aca="false">IF(ISBLANK(Table1[[#This Row],[Cells '['#']]]),"",Table1[[#This Row],[Max continuous
discharge current '[A']]]*Table1[[#This Row],[Nominal
voltage '[V']]])</f>
        <v/>
      </c>
      <c r="N31" s="3"/>
    </row>
    <row r="32" customFormat="false" ht="15" hidden="false" customHeight="false" outlineLevel="0" collapsed="false">
      <c r="A32" s="3" t="n">
        <v>31</v>
      </c>
      <c r="B32" s="3"/>
      <c r="E32" s="3"/>
      <c r="F32" s="4" t="str">
        <f aca="false">IF(ISBLANK(E32),"",3.7*E32)</f>
        <v/>
      </c>
      <c r="G32" s="4" t="str">
        <f aca="false">IF(ISBLANK(Table1[[#This Row],[Cells '['#']]]),"",4.2*Table1[[#This Row],[Cells '['#']]])</f>
        <v/>
      </c>
      <c r="H32" s="4" t="str">
        <f aca="false">IF(ISBLANK(Table1[[#This Row],[Cells '['#']]]),"",3*Table1[[#This Row],[Cells '['#']]])</f>
        <v/>
      </c>
      <c r="I32" s="3"/>
      <c r="J32" s="4" t="str">
        <f aca="false">IF(ISBLANK(E32),"",F32*I32/1000)</f>
        <v/>
      </c>
      <c r="K32" s="3"/>
      <c r="L32" s="3" t="str">
        <f aca="false">IF(ISBLANK(E32),"",K32*I32/1000)</f>
        <v/>
      </c>
      <c r="M32" s="3" t="str">
        <f aca="false">IF(ISBLANK(Table1[[#This Row],[Cells '['#']]]),"",Table1[[#This Row],[Max continuous
discharge current '[A']]]*Table1[[#This Row],[Nominal
voltage '[V']]])</f>
        <v/>
      </c>
      <c r="N32" s="3"/>
    </row>
    <row r="33" customFormat="false" ht="15" hidden="false" customHeight="false" outlineLevel="0" collapsed="false">
      <c r="A33" s="3" t="n">
        <v>32</v>
      </c>
      <c r="B33" s="3"/>
      <c r="E33" s="3"/>
      <c r="F33" s="4" t="str">
        <f aca="false">IF(ISBLANK(E33),"",3.7*E33)</f>
        <v/>
      </c>
      <c r="G33" s="4" t="str">
        <f aca="false">IF(ISBLANK(Table1[[#This Row],[Cells '['#']]]),"",4.2*Table1[[#This Row],[Cells '['#']]])</f>
        <v/>
      </c>
      <c r="H33" s="4" t="str">
        <f aca="false">IF(ISBLANK(Table1[[#This Row],[Cells '['#']]]),"",3*Table1[[#This Row],[Cells '['#']]])</f>
        <v/>
      </c>
      <c r="I33" s="3"/>
      <c r="J33" s="4" t="str">
        <f aca="false">IF(ISBLANK(E33),"",F33*I33/1000)</f>
        <v/>
      </c>
      <c r="K33" s="3"/>
      <c r="L33" s="3" t="str">
        <f aca="false">IF(ISBLANK(E33),"",K33*I33/1000)</f>
        <v/>
      </c>
      <c r="M33" s="3" t="str">
        <f aca="false">IF(ISBLANK(Table1[[#This Row],[Cells '['#']]]),"",Table1[[#This Row],[Max continuous
discharge current '[A']]]*Table1[[#This Row],[Nominal
voltage '[V']]])</f>
        <v/>
      </c>
      <c r="N33" s="3"/>
    </row>
    <row r="34" customFormat="false" ht="15" hidden="false" customHeight="false" outlineLevel="0" collapsed="false">
      <c r="A34" s="3" t="n">
        <v>33</v>
      </c>
      <c r="B34" s="3"/>
      <c r="E34" s="3"/>
      <c r="F34" s="4" t="str">
        <f aca="false">IF(ISBLANK(E34),"",3.7*E34)</f>
        <v/>
      </c>
      <c r="G34" s="4" t="str">
        <f aca="false">IF(ISBLANK(Table1[[#This Row],[Cells '['#']]]),"",4.2*Table1[[#This Row],[Cells '['#']]])</f>
        <v/>
      </c>
      <c r="H34" s="4" t="str">
        <f aca="false">IF(ISBLANK(Table1[[#This Row],[Cells '['#']]]),"",3*Table1[[#This Row],[Cells '['#']]])</f>
        <v/>
      </c>
      <c r="I34" s="3"/>
      <c r="J34" s="4" t="str">
        <f aca="false">IF(ISBLANK(E34),"",F34*I34/1000)</f>
        <v/>
      </c>
      <c r="K34" s="3"/>
      <c r="L34" s="3" t="str">
        <f aca="false">IF(ISBLANK(E34),"",K34*I34/1000)</f>
        <v/>
      </c>
      <c r="M34" s="3" t="str">
        <f aca="false">IF(ISBLANK(Table1[[#This Row],[Cells '['#']]]),"",Table1[[#This Row],[Max continuous
discharge current '[A']]]*Table1[[#This Row],[Nominal
voltage '[V']]])</f>
        <v/>
      </c>
      <c r="N34" s="3"/>
    </row>
    <row r="35" customFormat="false" ht="15" hidden="false" customHeight="false" outlineLevel="0" collapsed="false">
      <c r="A35" s="3" t="n">
        <v>34</v>
      </c>
      <c r="B35" s="3"/>
      <c r="E35" s="3"/>
      <c r="F35" s="4" t="str">
        <f aca="false">IF(ISBLANK(E35),"",3.7*E35)</f>
        <v/>
      </c>
      <c r="G35" s="4" t="str">
        <f aca="false">IF(ISBLANK(Table1[[#This Row],[Cells '['#']]]),"",4.2*Table1[[#This Row],[Cells '['#']]])</f>
        <v/>
      </c>
      <c r="H35" s="4" t="str">
        <f aca="false">IF(ISBLANK(Table1[[#This Row],[Cells '['#']]]),"",3*Table1[[#This Row],[Cells '['#']]])</f>
        <v/>
      </c>
      <c r="I35" s="3"/>
      <c r="J35" s="4" t="str">
        <f aca="false">IF(ISBLANK(E35),"",F35*I35/1000)</f>
        <v/>
      </c>
      <c r="K35" s="3"/>
      <c r="L35" s="3" t="str">
        <f aca="false">IF(ISBLANK(E35),"",K35*I35/1000)</f>
        <v/>
      </c>
      <c r="M35" s="3" t="str">
        <f aca="false">IF(ISBLANK(Table1[[#This Row],[Cells '['#']]]),"",Table1[[#This Row],[Max continuous
discharge current '[A']]]*Table1[[#This Row],[Nominal
voltage '[V']]])</f>
        <v/>
      </c>
      <c r="N35" s="3"/>
    </row>
    <row r="36" customFormat="false" ht="15" hidden="false" customHeight="false" outlineLevel="0" collapsed="false">
      <c r="A36" s="3" t="n">
        <v>35</v>
      </c>
      <c r="B36" s="3"/>
      <c r="E36" s="3"/>
      <c r="F36" s="4" t="str">
        <f aca="false">IF(ISBLANK(E36),"",3.7*E36)</f>
        <v/>
      </c>
      <c r="G36" s="4" t="str">
        <f aca="false">IF(ISBLANK(Table1[[#This Row],[Cells '['#']]]),"",4.2*Table1[[#This Row],[Cells '['#']]])</f>
        <v/>
      </c>
      <c r="H36" s="4" t="str">
        <f aca="false">IF(ISBLANK(Table1[[#This Row],[Cells '['#']]]),"",3*Table1[[#This Row],[Cells '['#']]])</f>
        <v/>
      </c>
      <c r="I36" s="3"/>
      <c r="J36" s="4" t="str">
        <f aca="false">IF(ISBLANK(E36),"",F36*I36/1000)</f>
        <v/>
      </c>
      <c r="K36" s="3"/>
      <c r="L36" s="3" t="str">
        <f aca="false">IF(ISBLANK(E36),"",K36*I36/1000)</f>
        <v/>
      </c>
      <c r="M36" s="3" t="str">
        <f aca="false">IF(ISBLANK(Table1[[#This Row],[Cells '['#']]]),"",Table1[[#This Row],[Max continuous
discharge current '[A']]]*Table1[[#This Row],[Nominal
voltage '[V']]])</f>
        <v/>
      </c>
      <c r="N36" s="3"/>
    </row>
    <row r="37" customFormat="false" ht="15" hidden="false" customHeight="false" outlineLevel="0" collapsed="false">
      <c r="A37" s="3" t="n">
        <v>36</v>
      </c>
      <c r="B37" s="3"/>
      <c r="E37" s="3"/>
      <c r="F37" s="4" t="str">
        <f aca="false">IF(ISBLANK(E37),"",3.7*E37)</f>
        <v/>
      </c>
      <c r="G37" s="4" t="str">
        <f aca="false">IF(ISBLANK(Table1[[#This Row],[Cells '['#']]]),"",4.2*Table1[[#This Row],[Cells '['#']]])</f>
        <v/>
      </c>
      <c r="H37" s="4" t="str">
        <f aca="false">IF(ISBLANK(Table1[[#This Row],[Cells '['#']]]),"",3*Table1[[#This Row],[Cells '['#']]])</f>
        <v/>
      </c>
      <c r="I37" s="3"/>
      <c r="J37" s="4" t="str">
        <f aca="false">IF(ISBLANK(E37),"",F37*I37/1000)</f>
        <v/>
      </c>
      <c r="K37" s="3"/>
      <c r="L37" s="3" t="str">
        <f aca="false">IF(ISBLANK(E37),"",K37*I37/1000)</f>
        <v/>
      </c>
      <c r="M37" s="3" t="str">
        <f aca="false">IF(ISBLANK(Table1[[#This Row],[Cells '['#']]]),"",Table1[[#This Row],[Max continuous
discharge current '[A']]]*Table1[[#This Row],[Nominal
voltage '[V']]])</f>
        <v/>
      </c>
      <c r="N37" s="3"/>
    </row>
    <row r="38" customFormat="false" ht="15" hidden="false" customHeight="false" outlineLevel="0" collapsed="false">
      <c r="A38" s="3" t="n">
        <v>44</v>
      </c>
      <c r="B38" s="3"/>
      <c r="E38" s="3"/>
      <c r="F38" s="4" t="str">
        <f aca="false">IF(ISBLANK(E38),"",3.7*E38)</f>
        <v/>
      </c>
      <c r="G38" s="4" t="str">
        <f aca="false">IF(ISBLANK(Table1[[#This Row],[Cells '['#']]]),"",4.2*Table1[[#This Row],[Cells '['#']]])</f>
        <v/>
      </c>
      <c r="H38" s="4" t="str">
        <f aca="false">IF(ISBLANK(Table1[[#This Row],[Cells '['#']]]),"",3*Table1[[#This Row],[Cells '['#']]])</f>
        <v/>
      </c>
      <c r="I38" s="3"/>
      <c r="J38" s="4" t="str">
        <f aca="false">IF(ISBLANK(E38),"",F38*I38/1000)</f>
        <v/>
      </c>
      <c r="K38" s="3"/>
      <c r="L38" s="3" t="str">
        <f aca="false">IF(ISBLANK(E38),"",K38*I38/1000)</f>
        <v/>
      </c>
      <c r="M38" s="3" t="str">
        <f aca="false">IF(ISBLANK(Table1[[#This Row],[Cells '['#']]]),"",Table1[[#This Row],[Max continuous
discharge current '[A']]]*Table1[[#This Row],[Nominal
voltage '[V']]])</f>
        <v/>
      </c>
      <c r="N38" s="3"/>
    </row>
    <row r="39" customFormat="false" ht="15" hidden="false" customHeight="false" outlineLevel="0" collapsed="false">
      <c r="A39" s="3" t="n">
        <v>45</v>
      </c>
      <c r="B39" s="3"/>
      <c r="E39" s="3"/>
      <c r="F39" s="4" t="str">
        <f aca="false">IF(ISBLANK(E39),"",3.7*E39)</f>
        <v/>
      </c>
      <c r="G39" s="4" t="str">
        <f aca="false">IF(ISBLANK(Table1[[#This Row],[Cells '['#']]]),"",4.2*Table1[[#This Row],[Cells '['#']]])</f>
        <v/>
      </c>
      <c r="H39" s="4" t="str">
        <f aca="false">IF(ISBLANK(Table1[[#This Row],[Cells '['#']]]),"",3*Table1[[#This Row],[Cells '['#']]])</f>
        <v/>
      </c>
      <c r="I39" s="3"/>
      <c r="J39" s="4" t="str">
        <f aca="false">IF(ISBLANK(E39),"",F39*I39/1000)</f>
        <v/>
      </c>
      <c r="K39" s="3"/>
      <c r="L39" s="3" t="str">
        <f aca="false">IF(ISBLANK(E39),"",K39*I39/1000)</f>
        <v/>
      </c>
      <c r="M39" s="3" t="str">
        <f aca="false">IF(ISBLANK(Table1[[#This Row],[Cells '['#']]]),"",Table1[[#This Row],[Max continuous
discharge current '[A']]]*Table1[[#This Row],[Nominal
voltage '[V']]])</f>
        <v/>
      </c>
      <c r="N39" s="3"/>
    </row>
    <row r="40" customFormat="false" ht="15" hidden="false" customHeight="false" outlineLevel="0" collapsed="false">
      <c r="A40" s="3" t="n">
        <v>46</v>
      </c>
      <c r="B40" s="3"/>
      <c r="E40" s="3"/>
      <c r="F40" s="4" t="str">
        <f aca="false">IF(ISBLANK(E40),"",3.7*E40)</f>
        <v/>
      </c>
      <c r="G40" s="4" t="str">
        <f aca="false">IF(ISBLANK(Table1[[#This Row],[Cells '['#']]]),"",4.2*Table1[[#This Row],[Cells '['#']]])</f>
        <v/>
      </c>
      <c r="H40" s="4" t="str">
        <f aca="false">IF(ISBLANK(Table1[[#This Row],[Cells '['#']]]),"",3*Table1[[#This Row],[Cells '['#']]])</f>
        <v/>
      </c>
      <c r="I40" s="3"/>
      <c r="J40" s="4" t="str">
        <f aca="false">IF(ISBLANK(E40),"",F40*I40/1000)</f>
        <v/>
      </c>
      <c r="K40" s="3"/>
      <c r="L40" s="3" t="str">
        <f aca="false">IF(ISBLANK(E40),"",K40*I40/1000)</f>
        <v/>
      </c>
      <c r="M40" s="3" t="str">
        <f aca="false">IF(ISBLANK(Table1[[#This Row],[Cells '['#']]]),"",Table1[[#This Row],[Max continuous
discharge current '[A']]]*Table1[[#This Row],[Nominal
voltage '[V']]])</f>
        <v/>
      </c>
      <c r="N40" s="3"/>
    </row>
    <row r="41" customFormat="false" ht="15" hidden="false" customHeight="false" outlineLevel="0" collapsed="false">
      <c r="A41" s="3" t="n">
        <v>47</v>
      </c>
      <c r="B41" s="3"/>
      <c r="E41" s="3"/>
      <c r="F41" s="4" t="str">
        <f aca="false">IF(ISBLANK(E41),"",3.7*E41)</f>
        <v/>
      </c>
      <c r="G41" s="4" t="str">
        <f aca="false">IF(ISBLANK(Table1[[#This Row],[Cells '['#']]]),"",4.2*Table1[[#This Row],[Cells '['#']]])</f>
        <v/>
      </c>
      <c r="H41" s="4" t="str">
        <f aca="false">IF(ISBLANK(Table1[[#This Row],[Cells '['#']]]),"",3*Table1[[#This Row],[Cells '['#']]])</f>
        <v/>
      </c>
      <c r="I41" s="3"/>
      <c r="J41" s="4" t="str">
        <f aca="false">IF(ISBLANK(E41),"",F41*I41/1000)</f>
        <v/>
      </c>
      <c r="K41" s="3"/>
      <c r="L41" s="3" t="str">
        <f aca="false">IF(ISBLANK(E41),"",K41*I41/1000)</f>
        <v/>
      </c>
      <c r="M41" s="3" t="str">
        <f aca="false">IF(ISBLANK(Table1[[#This Row],[Cells '['#']]]),"",Table1[[#This Row],[Max continuous
discharge current '[A']]]*Table1[[#This Row],[Nominal
voltage '[V']]])</f>
        <v/>
      </c>
      <c r="N41" s="3"/>
    </row>
    <row r="42" customFormat="false" ht="15" hidden="false" customHeight="false" outlineLevel="0" collapsed="false">
      <c r="A42" s="3" t="n">
        <v>48</v>
      </c>
      <c r="B42" s="3"/>
      <c r="E42" s="3"/>
      <c r="F42" s="4" t="str">
        <f aca="false">IF(ISBLANK(E42),"",3.7*E42)</f>
        <v/>
      </c>
      <c r="G42" s="4" t="str">
        <f aca="false">IF(ISBLANK(Table1[[#This Row],[Cells '['#']]]),"",4.2*Table1[[#This Row],[Cells '['#']]])</f>
        <v/>
      </c>
      <c r="H42" s="4" t="str">
        <f aca="false">IF(ISBLANK(Table1[[#This Row],[Cells '['#']]]),"",3*Table1[[#This Row],[Cells '['#']]])</f>
        <v/>
      </c>
      <c r="I42" s="3"/>
      <c r="J42" s="4" t="str">
        <f aca="false">IF(ISBLANK(E42),"",F42*I42/1000)</f>
        <v/>
      </c>
      <c r="K42" s="3"/>
      <c r="L42" s="3" t="str">
        <f aca="false">IF(ISBLANK(E42),"",K42*I42/1000)</f>
        <v/>
      </c>
      <c r="M42" s="3" t="str">
        <f aca="false">IF(ISBLANK(Table1[[#This Row],[Cells '['#']]]),"",Table1[[#This Row],[Max continuous
discharge current '[A']]]*Table1[[#This Row],[Nominal
voltage '[V']]])</f>
        <v/>
      </c>
      <c r="N42" s="3"/>
    </row>
    <row r="43" customFormat="false" ht="15" hidden="false" customHeight="false" outlineLevel="0" collapsed="false">
      <c r="A43" s="3" t="n">
        <v>49</v>
      </c>
      <c r="B43" s="3"/>
      <c r="E43" s="3"/>
      <c r="F43" s="4" t="str">
        <f aca="false">IF(ISBLANK(E43),"",3.7*E43)</f>
        <v/>
      </c>
      <c r="G43" s="4" t="str">
        <f aca="false">IF(ISBLANK(Table1[[#This Row],[Cells '['#']]]),"",4.2*Table1[[#This Row],[Cells '['#']]])</f>
        <v/>
      </c>
      <c r="H43" s="4" t="str">
        <f aca="false">IF(ISBLANK(Table1[[#This Row],[Cells '['#']]]),"",3*Table1[[#This Row],[Cells '['#']]])</f>
        <v/>
      </c>
      <c r="I43" s="3"/>
      <c r="J43" s="4" t="str">
        <f aca="false">IF(ISBLANK(E43),"",F43*I43/1000)</f>
        <v/>
      </c>
      <c r="K43" s="3"/>
      <c r="L43" s="3" t="str">
        <f aca="false">IF(ISBLANK(E43),"",K43*I43/1000)</f>
        <v/>
      </c>
      <c r="M43" s="3" t="str">
        <f aca="false">IF(ISBLANK(Table1[[#This Row],[Cells '['#']]]),"",Table1[[#This Row],[Max continuous
discharge current '[A']]]*Table1[[#This Row],[Nominal
voltage '[V']]])</f>
        <v/>
      </c>
      <c r="N43" s="3"/>
    </row>
    <row r="44" customFormat="false" ht="15" hidden="false" customHeight="false" outlineLevel="0" collapsed="false">
      <c r="A44" s="3" t="n">
        <v>50</v>
      </c>
      <c r="B44" s="3"/>
      <c r="E44" s="3"/>
      <c r="F44" s="4" t="str">
        <f aca="false">IF(ISBLANK(E44),"",3.7*E44)</f>
        <v/>
      </c>
      <c r="G44" s="4" t="str">
        <f aca="false">IF(ISBLANK(Table1[[#This Row],[Cells '['#']]]),"",4.2*Table1[[#This Row],[Cells '['#']]])</f>
        <v/>
      </c>
      <c r="H44" s="4" t="str">
        <f aca="false">IF(ISBLANK(Table1[[#This Row],[Cells '['#']]]),"",3*Table1[[#This Row],[Cells '['#']]])</f>
        <v/>
      </c>
      <c r="I44" s="3"/>
      <c r="J44" s="4" t="str">
        <f aca="false">IF(ISBLANK(E44),"",F44*I44/1000)</f>
        <v/>
      </c>
      <c r="K44" s="3"/>
      <c r="L44" s="3" t="str">
        <f aca="false">IF(ISBLANK(E44),"",K44*I44/1000)</f>
        <v/>
      </c>
      <c r="M44" s="3" t="str">
        <f aca="false">IF(ISBLANK(Table1[[#This Row],[Cells '['#']]]),"",Table1[[#This Row],[Max continuous
discharge current '[A']]]*Table1[[#This Row],[Nominal
voltage '[V']]])</f>
        <v/>
      </c>
      <c r="N44" s="3"/>
    </row>
    <row r="45" customFormat="false" ht="15" hidden="false" customHeight="false" outlineLevel="0" collapsed="false">
      <c r="A45" s="3" t="s">
        <v>40</v>
      </c>
      <c r="B45" s="3"/>
      <c r="E45" s="3"/>
      <c r="F45" s="3"/>
      <c r="G45" s="3"/>
      <c r="H45" s="3"/>
      <c r="I45" s="3"/>
      <c r="J45" s="3" t="n">
        <f aca="false">SUMPRODUCT(Table1[Quantity], Table1[Total Energy
'[Wh']])</f>
        <v>1841.231</v>
      </c>
      <c r="K45" s="3"/>
      <c r="L45" s="3"/>
      <c r="M45" s="3"/>
      <c r="N45" s="3"/>
    </row>
    <row r="1048576" customFormat="false" ht="12.8" hidden="false" customHeight="false" outlineLevel="0" collapsed="false"/>
  </sheetData>
  <dataValidations count="3">
    <dataValidation allowBlank="true" operator="between" showDropDown="false" showErrorMessage="true" showInputMessage="true" sqref="E2:E44" type="whole">
      <formula1>1</formula1>
      <formula2>8</formula2>
    </dataValidation>
    <dataValidation allowBlank="true" operator="between" showDropDown="false" showErrorMessage="true" showInputMessage="true" sqref="K2:K44" type="whole">
      <formula1>1</formula1>
      <formula2>100</formula2>
    </dataValidation>
    <dataValidation allowBlank="true" operator="between" showDropDown="false" showErrorMessage="true" showInputMessage="true" sqref="I2:I44" type="whole">
      <formula1>1</formula1>
      <formula2>10000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5" zeroHeight="false" outlineLevelRow="0" outlineLevelCol="0"/>
  <cols>
    <col collapsed="false" customWidth="true" hidden="false" outlineLevel="0" max="1" min="1" style="0" width="9.29"/>
    <col collapsed="false" customWidth="true" hidden="false" outlineLevel="0" max="2" min="2" style="0" width="10.85"/>
    <col collapsed="false" customWidth="true" hidden="false" outlineLevel="0" max="3" min="3" style="0" width="16.42"/>
    <col collapsed="false" customWidth="true" hidden="false" outlineLevel="0" max="4" min="4" style="0" width="10.29"/>
    <col collapsed="false" customWidth="true" hidden="false" outlineLevel="0" max="6" min="5" style="0" width="12.14"/>
    <col collapsed="false" customWidth="true" hidden="false" outlineLevel="0" max="7" min="7" style="0" width="13.7"/>
    <col collapsed="false" customWidth="true" hidden="false" outlineLevel="0" max="8" min="8" style="0" width="13.43"/>
    <col collapsed="false" customWidth="true" hidden="false" outlineLevel="0" max="9" min="9" style="0" width="14.01"/>
    <col collapsed="false" customWidth="true" hidden="false" outlineLevel="0" max="10" min="10" style="0" width="13.7"/>
    <col collapsed="false" customWidth="true" hidden="false" outlineLevel="0" max="11" min="11" style="0" width="12.86"/>
    <col collapsed="false" customWidth="true" hidden="false" outlineLevel="0" max="12" min="12" style="0" width="18"/>
    <col collapsed="false" customWidth="true" hidden="false" outlineLevel="0" max="13" min="13" style="0" width="12.42"/>
    <col collapsed="false" customWidth="true" hidden="false" outlineLevel="0" max="14" min="14" style="0" width="33.86"/>
    <col collapsed="false" customWidth="true" hidden="false" outlineLevel="0" max="15" min="15" style="0" width="8.67"/>
    <col collapsed="false" customWidth="true" hidden="false" outlineLevel="0" max="16" min="16" style="0" width="30.57"/>
    <col collapsed="false" customWidth="true" hidden="false" outlineLevel="0" max="1025" min="17" style="0" width="8.67"/>
  </cols>
  <sheetData>
    <row r="1" customFormat="false" ht="37.9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41</v>
      </c>
      <c r="F1" s="6" t="s">
        <v>42</v>
      </c>
      <c r="G1" s="6" t="s">
        <v>43</v>
      </c>
      <c r="H1" s="6" t="s">
        <v>44</v>
      </c>
      <c r="I1" s="6" t="s">
        <v>45</v>
      </c>
      <c r="J1" s="7" t="s">
        <v>46</v>
      </c>
      <c r="K1" s="7" t="s">
        <v>47</v>
      </c>
      <c r="L1" s="7" t="s">
        <v>48</v>
      </c>
      <c r="M1" s="7" t="s">
        <v>13</v>
      </c>
      <c r="N1" s="8" t="s">
        <v>49</v>
      </c>
      <c r="P1" s="9" t="s">
        <v>50</v>
      </c>
    </row>
    <row r="2" customFormat="false" ht="15.75" hidden="false" customHeight="false" outlineLevel="0" collapsed="false">
      <c r="A2" s="10" t="n">
        <v>1</v>
      </c>
      <c r="B2" s="10" t="n">
        <v>1</v>
      </c>
      <c r="C2" s="10" t="s">
        <v>51</v>
      </c>
      <c r="D2" s="10" t="s">
        <v>20</v>
      </c>
      <c r="E2" s="10" t="n">
        <v>3</v>
      </c>
      <c r="F2" s="10" t="n">
        <v>12</v>
      </c>
      <c r="G2" s="10" t="n">
        <f aca="false">IF(ISBLANK(Table4[[#This Row],[LiPo Cells min '['#']]]), "", 3.7*Table4[[#This Row],[LiPo Cells min '['#']]])</f>
        <v>11.1</v>
      </c>
      <c r="H2" s="10" t="n">
        <f aca="false">IF(ISBLANK(Table4[[#This Row],[LiPo Cells max '['#']]]), "", 3.7*Table4[[#This Row],[LiPo Cells max '['#']]])</f>
        <v>44.4</v>
      </c>
      <c r="I2" s="10" t="n">
        <v>160</v>
      </c>
      <c r="J2" s="10" t="n">
        <v>0</v>
      </c>
      <c r="K2" s="10" t="n">
        <v>0</v>
      </c>
      <c r="L2" s="10" t="n">
        <v>5</v>
      </c>
      <c r="M2" s="10" t="s">
        <v>16</v>
      </c>
      <c r="P2" s="0" t="s">
        <v>52</v>
      </c>
    </row>
    <row r="3" customFormat="false" ht="15" hidden="false" customHeight="false" outlineLevel="0" collapsed="false">
      <c r="A3" s="10" t="n">
        <v>2</v>
      </c>
      <c r="B3" s="10" t="n">
        <v>3</v>
      </c>
      <c r="C3" s="10" t="s">
        <v>53</v>
      </c>
      <c r="D3" s="10" t="s">
        <v>23</v>
      </c>
      <c r="E3" s="10" t="n">
        <v>2</v>
      </c>
      <c r="F3" s="10" t="n">
        <v>4</v>
      </c>
      <c r="G3" s="10" t="n">
        <f aca="false">IF(ISBLANK(Table4[[#This Row],[LiPo Cells min '['#']]]), "", 3.7*Table4[[#This Row],[LiPo Cells min '['#']]])</f>
        <v>7.4</v>
      </c>
      <c r="H3" s="10" t="n">
        <f aca="false">IF(ISBLANK(Table4[[#This Row],[LiPo Cells max '['#']]]), "", 3.7*Table4[[#This Row],[LiPo Cells max '['#']]])</f>
        <v>14.8</v>
      </c>
      <c r="I3" s="10" t="n">
        <v>60</v>
      </c>
      <c r="J3" s="10" t="n">
        <v>5.5</v>
      </c>
      <c r="K3" s="10" t="n">
        <v>4</v>
      </c>
      <c r="L3" s="10" t="n">
        <v>3</v>
      </c>
      <c r="M3" s="10" t="s">
        <v>24</v>
      </c>
      <c r="P3" s="0" t="s">
        <v>28</v>
      </c>
    </row>
    <row r="4" customFormat="false" ht="15" hidden="false" customHeight="false" outlineLevel="0" collapsed="false">
      <c r="A4" s="10" t="n">
        <v>3</v>
      </c>
      <c r="B4" s="10" t="n">
        <v>1</v>
      </c>
      <c r="C4" s="10" t="s">
        <v>54</v>
      </c>
      <c r="D4" s="10" t="s">
        <v>23</v>
      </c>
      <c r="E4" s="10" t="n">
        <v>3</v>
      </c>
      <c r="F4" s="10" t="n">
        <v>6</v>
      </c>
      <c r="G4" s="10" t="n">
        <f aca="false">IF(ISBLANK(Table4[[#This Row],[LiPo Cells min '['#']]]), "", 3.7*Table4[[#This Row],[LiPo Cells min '['#']]])</f>
        <v>11.1</v>
      </c>
      <c r="H4" s="10" t="n">
        <f aca="false">IF(ISBLANK(Table4[[#This Row],[LiPo Cells max '['#']]]), "", 3.7*Table4[[#This Row],[LiPo Cells max '['#']]])</f>
        <v>22.2</v>
      </c>
      <c r="I4" s="10" t="n">
        <v>60</v>
      </c>
      <c r="J4" s="10" t="n">
        <v>5</v>
      </c>
      <c r="K4" s="10" t="n">
        <v>2.5</v>
      </c>
      <c r="L4" s="10" t="n">
        <v>3</v>
      </c>
      <c r="M4" s="10" t="s">
        <v>55</v>
      </c>
      <c r="P4" s="0" t="s">
        <v>51</v>
      </c>
    </row>
    <row r="5" customFormat="false" ht="15" hidden="false" customHeight="false" outlineLevel="0" collapsed="false">
      <c r="A5" s="10" t="n">
        <v>4</v>
      </c>
      <c r="B5" s="10" t="n">
        <v>2</v>
      </c>
      <c r="C5" s="10" t="s">
        <v>54</v>
      </c>
      <c r="D5" s="10" t="s">
        <v>15</v>
      </c>
      <c r="E5" s="10" t="n">
        <v>3</v>
      </c>
      <c r="F5" s="10" t="n">
        <v>3</v>
      </c>
      <c r="G5" s="10" t="n">
        <f aca="false">IF(ISBLANK(Table4[[#This Row],[LiPo Cells min '['#']]]), "", 3.7*Table4[[#This Row],[LiPo Cells min '['#']]])</f>
        <v>11.1</v>
      </c>
      <c r="H5" s="10" t="n">
        <f aca="false">IF(ISBLANK(Table4[[#This Row],[LiPo Cells max '['#']]]), "", 3.7*Table4[[#This Row],[LiPo Cells max '['#']]])</f>
        <v>11.1</v>
      </c>
      <c r="I5" s="10" t="n">
        <v>25</v>
      </c>
      <c r="J5" s="10" t="n">
        <v>0</v>
      </c>
      <c r="K5" s="10" t="n">
        <v>0</v>
      </c>
      <c r="L5" s="10" t="n">
        <v>2</v>
      </c>
      <c r="M5" s="10" t="s">
        <v>24</v>
      </c>
    </row>
    <row r="6" customFormat="false" ht="15" hidden="false" customHeight="false" outlineLevel="0" collapsed="false">
      <c r="A6" s="10" t="n">
        <v>5</v>
      </c>
      <c r="B6" s="10" t="n">
        <v>1</v>
      </c>
      <c r="C6" s="10" t="s">
        <v>56</v>
      </c>
      <c r="D6" s="10" t="s">
        <v>32</v>
      </c>
      <c r="E6" s="10" t="n">
        <v>2</v>
      </c>
      <c r="F6" s="10" t="n">
        <v>6</v>
      </c>
      <c r="G6" s="10" t="n">
        <f aca="false">IF(ISBLANK(Table4[[#This Row],[LiPo Cells min '['#']]]), "", 3.7*Table4[[#This Row],[LiPo Cells min '['#']]])</f>
        <v>7.4</v>
      </c>
      <c r="H6" s="10" t="n">
        <f aca="false">IF(ISBLANK(Table4[[#This Row],[LiPo Cells max '['#']]]), "", 3.7*Table4[[#This Row],[LiPo Cells max '['#']]])</f>
        <v>22.2</v>
      </c>
      <c r="I6" s="10" t="n">
        <v>60</v>
      </c>
      <c r="J6" s="10" t="n">
        <v>5</v>
      </c>
      <c r="K6" s="10" t="n">
        <v>3</v>
      </c>
      <c r="L6" s="10" t="n">
        <v>3</v>
      </c>
      <c r="M6" s="10" t="s">
        <v>24</v>
      </c>
    </row>
    <row r="7" customFormat="false" ht="15" hidden="false" customHeight="false" outlineLevel="0" collapsed="false">
      <c r="A7" s="10" t="n">
        <v>6</v>
      </c>
      <c r="B7" s="10" t="n">
        <v>1</v>
      </c>
      <c r="C7" s="10" t="s">
        <v>22</v>
      </c>
      <c r="D7" s="10" t="s">
        <v>32</v>
      </c>
      <c r="E7" s="10" t="n">
        <v>2</v>
      </c>
      <c r="F7" s="10" t="n">
        <v>6</v>
      </c>
      <c r="G7" s="10" t="n">
        <f aca="false">IF(ISBLANK(Table4[[#This Row],[LiPo Cells min '['#']]]), "", 3.7*Table4[[#This Row],[LiPo Cells min '['#']]])</f>
        <v>7.4</v>
      </c>
      <c r="H7" s="10" t="n">
        <f aca="false">IF(ISBLANK(Table4[[#This Row],[LiPo Cells max '['#']]]), "", 3.7*Table4[[#This Row],[LiPo Cells max '['#']]])</f>
        <v>22.2</v>
      </c>
      <c r="I7" s="10" t="n">
        <v>70</v>
      </c>
      <c r="J7" s="10" t="n">
        <v>5.5</v>
      </c>
      <c r="K7" s="10" t="n">
        <v>3</v>
      </c>
      <c r="L7" s="10" t="n">
        <v>3</v>
      </c>
      <c r="M7" s="10" t="s">
        <v>24</v>
      </c>
    </row>
    <row r="8" customFormat="false" ht="15" hidden="false" customHeight="false" outlineLevel="0" collapsed="false">
      <c r="A8" s="10" t="n">
        <v>7</v>
      </c>
      <c r="B8" s="10" t="n">
        <v>1</v>
      </c>
      <c r="C8" s="10" t="s">
        <v>57</v>
      </c>
      <c r="D8" s="10" t="s">
        <v>23</v>
      </c>
      <c r="E8" s="10" t="n">
        <v>2</v>
      </c>
      <c r="F8" s="10" t="n">
        <v>4</v>
      </c>
      <c r="G8" s="10" t="n">
        <f aca="false">IF(ISBLANK(Table4[[#This Row],[LiPo Cells min '['#']]]), "", 3.7*Table4[[#This Row],[LiPo Cells min '['#']]])</f>
        <v>7.4</v>
      </c>
      <c r="H8" s="10" t="n">
        <f aca="false">IF(ISBLANK(Table4[[#This Row],[LiPo Cells max '['#']]]), "", 3.7*Table4[[#This Row],[LiPo Cells max '['#']]])</f>
        <v>14.8</v>
      </c>
      <c r="I8" s="10" t="n">
        <v>40</v>
      </c>
      <c r="J8" s="10" t="n">
        <v>5</v>
      </c>
      <c r="K8" s="10" t="n">
        <v>3</v>
      </c>
      <c r="L8" s="10" t="n">
        <v>3</v>
      </c>
      <c r="M8" s="10" t="s">
        <v>24</v>
      </c>
    </row>
    <row r="9" customFormat="false" ht="15" hidden="false" customHeight="false" outlineLevel="0" collapsed="false">
      <c r="A9" s="10" t="n">
        <v>8</v>
      </c>
      <c r="B9" s="10" t="n">
        <v>2</v>
      </c>
      <c r="C9" s="10" t="s">
        <v>58</v>
      </c>
      <c r="D9" s="10" t="s">
        <v>23</v>
      </c>
      <c r="E9" s="10" t="n">
        <v>2</v>
      </c>
      <c r="F9" s="10" t="n">
        <v>4</v>
      </c>
      <c r="G9" s="10" t="n">
        <f aca="false">IF(ISBLANK(Table4[[#This Row],[LiPo Cells min '['#']]]), "", 3.7*Table4[[#This Row],[LiPo Cells min '['#']]])</f>
        <v>7.4</v>
      </c>
      <c r="H9" s="10" t="n">
        <f aca="false">IF(ISBLANK(Table4[[#This Row],[LiPo Cells max '['#']]]), "", 3.7*Table4[[#This Row],[LiPo Cells max '['#']]])</f>
        <v>14.8</v>
      </c>
      <c r="I9" s="10" t="n">
        <v>30</v>
      </c>
      <c r="J9" s="10" t="n">
        <v>5</v>
      </c>
      <c r="K9" s="10" t="n">
        <v>3</v>
      </c>
      <c r="L9" s="10" t="n">
        <v>3</v>
      </c>
      <c r="M9" s="10" t="s">
        <v>24</v>
      </c>
    </row>
    <row r="10" customFormat="false" ht="15" hidden="false" customHeight="false" outlineLevel="0" collapsed="false">
      <c r="A10" s="10" t="n">
        <v>9</v>
      </c>
      <c r="B10" s="10" t="n">
        <v>1</v>
      </c>
      <c r="C10" s="10" t="s">
        <v>59</v>
      </c>
      <c r="D10" s="10" t="s">
        <v>32</v>
      </c>
      <c r="E10" s="10" t="n">
        <v>2</v>
      </c>
      <c r="F10" s="10" t="n">
        <v>6</v>
      </c>
      <c r="G10" s="10" t="n">
        <f aca="false">IF(ISBLANK(Table4[[#This Row],[LiPo Cells min '['#']]]), "", 3.7*Table4[[#This Row],[LiPo Cells min '['#']]])</f>
        <v>7.4</v>
      </c>
      <c r="H10" s="10" t="n">
        <f aca="false">IF(ISBLANK(Table4[[#This Row],[LiPo Cells max '['#']]]), "", 3.7*Table4[[#This Row],[LiPo Cells max '['#']]])</f>
        <v>22.2</v>
      </c>
      <c r="I10" s="10" t="n">
        <v>85</v>
      </c>
      <c r="J10" s="10" t="n">
        <v>5</v>
      </c>
      <c r="K10" s="10" t="n">
        <v>5</v>
      </c>
      <c r="L10" s="10" t="s">
        <v>55</v>
      </c>
      <c r="M10" s="10" t="s">
        <v>16</v>
      </c>
    </row>
    <row r="11" customFormat="false" ht="15" hidden="false" customHeight="false" outlineLevel="0" collapsed="false">
      <c r="A11" s="10" t="n">
        <v>10</v>
      </c>
      <c r="B11" s="10" t="n">
        <v>1</v>
      </c>
      <c r="C11" s="10" t="s">
        <v>56</v>
      </c>
      <c r="D11" s="10" t="s">
        <v>32</v>
      </c>
      <c r="E11" s="10" t="n">
        <v>2</v>
      </c>
      <c r="F11" s="10" t="n">
        <v>4</v>
      </c>
      <c r="G11" s="10" t="n">
        <f aca="false">IF(ISBLANK(Table4[[#This Row],[LiPo Cells min '['#']]]), "", 3.7*Table4[[#This Row],[LiPo Cells min '['#']]])</f>
        <v>7.4</v>
      </c>
      <c r="H11" s="10" t="n">
        <f aca="false">IF(ISBLANK(Table4[[#This Row],[LiPo Cells max '['#']]]), "", 3.7*Table4[[#This Row],[LiPo Cells max '['#']]])</f>
        <v>14.8</v>
      </c>
      <c r="I11" s="10" t="n">
        <v>30</v>
      </c>
      <c r="J11" s="10" t="n">
        <v>5</v>
      </c>
      <c r="K11" s="10" t="n">
        <v>2</v>
      </c>
      <c r="L11" s="10" t="n">
        <v>3</v>
      </c>
      <c r="M11" s="10" t="s">
        <v>24</v>
      </c>
    </row>
    <row r="12" customFormat="false" ht="15" hidden="false" customHeight="false" outlineLevel="0" collapsed="false">
      <c r="A12" s="10" t="n">
        <v>11</v>
      </c>
      <c r="B12" s="10" t="n">
        <v>1</v>
      </c>
      <c r="C12" s="10" t="s">
        <v>53</v>
      </c>
      <c r="D12" s="10" t="s">
        <v>60</v>
      </c>
      <c r="E12" s="10" t="n">
        <v>2</v>
      </c>
      <c r="F12" s="10" t="n">
        <v>6</v>
      </c>
      <c r="G12" s="10" t="n">
        <f aca="false">IF(ISBLANK(Table4[[#This Row],[LiPo Cells min '['#']]]), "", 3.7*Table4[[#This Row],[LiPo Cells min '['#']]])</f>
        <v>7.4</v>
      </c>
      <c r="H12" s="10" t="n">
        <f aca="false">IF(ISBLANK(Table4[[#This Row],[LiPo Cells max '['#']]]), "", 3.7*Table4[[#This Row],[LiPo Cells max '['#']]])</f>
        <v>22.2</v>
      </c>
      <c r="I12" s="10" t="n">
        <v>40</v>
      </c>
      <c r="J12" s="10" t="n">
        <v>5.5</v>
      </c>
      <c r="K12" s="10" t="n">
        <v>4</v>
      </c>
      <c r="L12" s="10" t="n">
        <v>3</v>
      </c>
      <c r="M12" s="10" t="s">
        <v>24</v>
      </c>
    </row>
    <row r="13" customFormat="false" ht="15" hidden="false" customHeight="false" outlineLevel="0" collapsed="false">
      <c r="A13" s="10" t="n">
        <v>12</v>
      </c>
      <c r="B13" s="10" t="n">
        <v>1</v>
      </c>
      <c r="C13" s="10" t="s">
        <v>22</v>
      </c>
      <c r="D13" s="10" t="s">
        <v>26</v>
      </c>
      <c r="E13" s="10" t="n">
        <v>2</v>
      </c>
      <c r="F13" s="10" t="n">
        <v>4</v>
      </c>
      <c r="G13" s="10" t="n">
        <f aca="false">IF(ISBLANK(Table4[[#This Row],[LiPo Cells min '['#']]]), "", 3.7*Table4[[#This Row],[LiPo Cells min '['#']]])</f>
        <v>7.4</v>
      </c>
      <c r="H13" s="10" t="n">
        <f aca="false">IF(ISBLANK(Table4[[#This Row],[LiPo Cells max '['#']]]), "", 3.7*Table4[[#This Row],[LiPo Cells max '['#']]])</f>
        <v>14.8</v>
      </c>
      <c r="I13" s="10" t="n">
        <v>30</v>
      </c>
      <c r="J13" s="10" t="n">
        <v>5</v>
      </c>
      <c r="K13" s="10" t="n">
        <v>2</v>
      </c>
      <c r="L13" s="10" t="n">
        <v>1.5</v>
      </c>
      <c r="M13" s="10" t="s">
        <v>24</v>
      </c>
    </row>
    <row r="14" customFormat="false" ht="15" hidden="false" customHeight="false" outlineLevel="0" collapsed="false">
      <c r="A14" s="10" t="n">
        <v>13</v>
      </c>
      <c r="B14" s="10" t="n">
        <v>1</v>
      </c>
      <c r="C14" s="10" t="s">
        <v>51</v>
      </c>
      <c r="D14" s="10" t="s">
        <v>20</v>
      </c>
      <c r="E14" s="10" t="n">
        <v>3</v>
      </c>
      <c r="F14" s="10" t="n">
        <v>12</v>
      </c>
      <c r="G14" s="10" t="n">
        <f aca="false">IF(ISBLANK(Table4[[#This Row],[LiPo Cells min '['#']]]), "", 3.7*Table4[[#This Row],[LiPo Cells min '['#']]])</f>
        <v>11.1</v>
      </c>
      <c r="H14" s="10" t="n">
        <f aca="false">IF(ISBLANK(Table4[[#This Row],[LiPo Cells max '['#']]]), "", 3.7*Table4[[#This Row],[LiPo Cells max '['#']]])</f>
        <v>44.4</v>
      </c>
      <c r="I14" s="10" t="n">
        <v>60</v>
      </c>
      <c r="J14" s="10" t="n">
        <v>0</v>
      </c>
      <c r="K14" s="10" t="n">
        <v>0</v>
      </c>
      <c r="L14" s="10" t="n">
        <v>3</v>
      </c>
      <c r="M14" s="10" t="s">
        <v>16</v>
      </c>
    </row>
    <row r="15" customFormat="false" ht="15" hidden="false" customHeight="false" outlineLevel="0" collapsed="false">
      <c r="A15" s="10" t="n">
        <v>14</v>
      </c>
      <c r="B15" s="10" t="n">
        <v>1</v>
      </c>
      <c r="C15" s="10" t="s">
        <v>61</v>
      </c>
      <c r="D15" s="10" t="s">
        <v>60</v>
      </c>
      <c r="E15" s="10" t="n">
        <v>2</v>
      </c>
      <c r="F15" s="10" t="n">
        <v>4</v>
      </c>
      <c r="G15" s="10" t="n">
        <f aca="false">IF(ISBLANK(Table4[[#This Row],[LiPo Cells min '['#']]]), "", 3.7*Table4[[#This Row],[LiPo Cells min '['#']]])</f>
        <v>7.4</v>
      </c>
      <c r="H15" s="10" t="n">
        <f aca="false">IF(ISBLANK(Table4[[#This Row],[LiPo Cells max '['#']]]), "", 3.7*Table4[[#This Row],[LiPo Cells max '['#']]])</f>
        <v>14.8</v>
      </c>
      <c r="I15" s="10" t="n">
        <v>30</v>
      </c>
      <c r="J15" s="10" t="n">
        <v>5</v>
      </c>
      <c r="K15" s="10" t="n">
        <v>2</v>
      </c>
      <c r="L15" s="10" t="n">
        <v>3</v>
      </c>
      <c r="M15" s="10" t="s">
        <v>24</v>
      </c>
    </row>
    <row r="16" customFormat="false" ht="15" hidden="false" customHeight="false" outlineLevel="0" collapsed="false">
      <c r="A16" s="10" t="n">
        <v>15</v>
      </c>
      <c r="B16" s="10" t="n">
        <v>1</v>
      </c>
      <c r="C16" s="10" t="s">
        <v>54</v>
      </c>
      <c r="D16" s="10" t="s">
        <v>32</v>
      </c>
      <c r="E16" s="10" t="n">
        <v>3</v>
      </c>
      <c r="F16" s="10" t="n">
        <v>4</v>
      </c>
      <c r="G16" s="10" t="n">
        <f aca="false">IF(ISBLANK(Table4[[#This Row],[LiPo Cells min '['#']]]), "", 3.7*Table4[[#This Row],[LiPo Cells min '['#']]])</f>
        <v>11.1</v>
      </c>
      <c r="H16" s="10" t="n">
        <f aca="false">IF(ISBLANK(Table4[[#This Row],[LiPo Cells max '['#']]]), "", 3.7*Table4[[#This Row],[LiPo Cells max '['#']]])</f>
        <v>14.8</v>
      </c>
      <c r="I16" s="10" t="n">
        <v>30</v>
      </c>
      <c r="J16" s="10" t="n">
        <v>0</v>
      </c>
      <c r="K16" s="10" t="n">
        <v>0</v>
      </c>
      <c r="L16" s="10" t="n">
        <v>3</v>
      </c>
      <c r="M16" s="10" t="s">
        <v>24</v>
      </c>
    </row>
    <row r="17" customFormat="false" ht="15" hidden="false" customHeight="false" outlineLevel="0" collapsed="false">
      <c r="A17" s="10" t="n">
        <v>16</v>
      </c>
      <c r="G17" s="10" t="str">
        <f aca="false">IF(ISBLANK(Table4[[#This Row],[LiPo Cells min '['#']]]), "", 3.7*Table4[[#This Row],[LiPo Cells min '['#']]])</f>
        <v/>
      </c>
      <c r="H17" s="10" t="str">
        <f aca="false">IF(ISBLANK(Table4[[#This Row],[LiPo Cells max '['#']]]), "", 3.7*Table4[[#This Row],[LiPo Cells max '['#']]])</f>
        <v/>
      </c>
    </row>
    <row r="18" customFormat="false" ht="15" hidden="false" customHeight="false" outlineLevel="0" collapsed="false">
      <c r="A18" s="10" t="n">
        <v>17</v>
      </c>
      <c r="G18" s="10" t="str">
        <f aca="false">IF(ISBLANK(Table4[[#This Row],[LiPo Cells min '['#']]]), "", 3.7*Table4[[#This Row],[LiPo Cells min '['#']]])</f>
        <v/>
      </c>
      <c r="H18" s="10" t="str">
        <f aca="false">IF(ISBLANK(Table4[[#This Row],[LiPo Cells max '['#']]]), "", 3.7*Table4[[#This Row],[LiPo Cells max '['#']]])</f>
        <v/>
      </c>
    </row>
    <row r="19" customFormat="false" ht="15" hidden="false" customHeight="false" outlineLevel="0" collapsed="false">
      <c r="A19" s="10" t="n">
        <v>18</v>
      </c>
      <c r="G19" s="10" t="str">
        <f aca="false">IF(ISBLANK(Table4[[#This Row],[LiPo Cells min '['#']]]), "", 3.7*Table4[[#This Row],[LiPo Cells min '['#']]])</f>
        <v/>
      </c>
      <c r="H19" s="10" t="str">
        <f aca="false">IF(ISBLANK(Table4[[#This Row],[LiPo Cells max '['#']]]), "", 3.7*Table4[[#This Row],[LiPo Cells max '['#']]])</f>
        <v/>
      </c>
    </row>
    <row r="20" customFormat="false" ht="15" hidden="false" customHeight="false" outlineLevel="0" collapsed="false">
      <c r="A20" s="10" t="n">
        <v>19</v>
      </c>
      <c r="G20" s="10" t="str">
        <f aca="false">IF(ISBLANK(Table4[[#This Row],[LiPo Cells min '['#']]]), "", 3.7*Table4[[#This Row],[LiPo Cells min '['#']]])</f>
        <v/>
      </c>
      <c r="H20" s="10" t="str">
        <f aca="false">IF(ISBLANK(Table4[[#This Row],[LiPo Cells max '['#']]]), "", 3.7*Table4[[#This Row],[LiPo Cells max '['#']]])</f>
        <v/>
      </c>
    </row>
    <row r="21" customFormat="false" ht="15" hidden="false" customHeight="false" outlineLevel="0" collapsed="false">
      <c r="A21" s="10" t="n">
        <v>20</v>
      </c>
      <c r="G21" s="10" t="str">
        <f aca="false">IF(ISBLANK(Table4[[#This Row],[LiPo Cells min '['#']]]), "", 3.7*Table4[[#This Row],[LiPo Cells min '['#']]])</f>
        <v/>
      </c>
      <c r="H21" s="10" t="str">
        <f aca="false">IF(ISBLANK(Table4[[#This Row],[LiPo Cells max '['#']]]), "", 3.7*Table4[[#This Row],[LiPo Cells max '['#']]])</f>
        <v/>
      </c>
    </row>
    <row r="22" customFormat="false" ht="15" hidden="false" customHeight="false" outlineLevel="0" collapsed="false">
      <c r="A22" s="10" t="n">
        <v>21</v>
      </c>
      <c r="G22" s="10" t="str">
        <f aca="false">IF(ISBLANK(Table4[[#This Row],[LiPo Cells min '['#']]]), "", 3.7*Table4[[#This Row],[LiPo Cells min '['#']]])</f>
        <v/>
      </c>
      <c r="H22" s="10" t="str">
        <f aca="false">IF(ISBLANK(Table4[[#This Row],[LiPo Cells max '['#']]]), "", 3.7*Table4[[#This Row],[LiPo Cells max '['#']]])</f>
        <v/>
      </c>
    </row>
    <row r="23" customFormat="false" ht="15" hidden="false" customHeight="false" outlineLevel="0" collapsed="false">
      <c r="A23" s="10" t="n">
        <v>22</v>
      </c>
      <c r="G23" s="10" t="str">
        <f aca="false">IF(ISBLANK(Table4[[#This Row],[LiPo Cells min '['#']]]), "", 3.7*Table4[[#This Row],[LiPo Cells min '['#']]])</f>
        <v/>
      </c>
      <c r="H23" s="10" t="str">
        <f aca="false">IF(ISBLANK(Table4[[#This Row],[LiPo Cells max '['#']]]), "", 3.7*Table4[[#This Row],[LiPo Cells max '['#']]])</f>
        <v/>
      </c>
    </row>
    <row r="24" customFormat="false" ht="15" hidden="false" customHeight="false" outlineLevel="0" collapsed="false">
      <c r="A24" s="10" t="n">
        <v>23</v>
      </c>
      <c r="G24" s="10" t="str">
        <f aca="false">IF(ISBLANK(Table4[[#This Row],[LiPo Cells min '['#']]]), "", 3.7*Table4[[#This Row],[LiPo Cells min '['#']]])</f>
        <v/>
      </c>
      <c r="H24" s="10" t="str">
        <f aca="false">IF(ISBLANK(Table4[[#This Row],[LiPo Cells max '['#']]]), "", 3.7*Table4[[#This Row],[LiPo Cells max '['#']]])</f>
        <v/>
      </c>
    </row>
    <row r="25" customFormat="false" ht="15" hidden="false" customHeight="false" outlineLevel="0" collapsed="false">
      <c r="A25" s="10" t="n">
        <v>24</v>
      </c>
      <c r="G25" s="10" t="str">
        <f aca="false">IF(ISBLANK(Table4[[#This Row],[LiPo Cells min '['#']]]), "", 3.7*Table4[[#This Row],[LiPo Cells min '['#']]])</f>
        <v/>
      </c>
      <c r="H25" s="10" t="str">
        <f aca="false">IF(ISBLANK(Table4[[#This Row],[LiPo Cells max '['#']]]), "", 3.7*Table4[[#This Row],[LiPo Cells max '['#']]])</f>
        <v/>
      </c>
    </row>
    <row r="26" customFormat="false" ht="15" hidden="false" customHeight="false" outlineLevel="0" collapsed="false">
      <c r="A26" s="10" t="n">
        <v>25</v>
      </c>
      <c r="G26" s="10" t="str">
        <f aca="false">IF(ISBLANK(Table4[[#This Row],[LiPo Cells min '['#']]]), "", 3.7*Table4[[#This Row],[LiPo Cells min '['#']]])</f>
        <v/>
      </c>
      <c r="H26" s="10" t="str">
        <f aca="false">IF(ISBLANK(Table4[[#This Row],[LiPo Cells max '['#']]]), "", 3.7*Table4[[#This Row],[LiPo Cells max '['#']]])</f>
        <v/>
      </c>
    </row>
    <row r="27" customFormat="false" ht="15" hidden="false" customHeight="false" outlineLevel="0" collapsed="false">
      <c r="A27" s="10" t="n">
        <v>26</v>
      </c>
      <c r="G27" s="10" t="str">
        <f aca="false">IF(ISBLANK(Table4[[#This Row],[LiPo Cells min '['#']]]), "", 3.7*Table4[[#This Row],[LiPo Cells min '['#']]])</f>
        <v/>
      </c>
      <c r="H27" s="10" t="str">
        <f aca="false">IF(ISBLANK(Table4[[#This Row],[LiPo Cells max '['#']]]), "", 3.7*Table4[[#This Row],[LiPo Cells max '['#']]])</f>
        <v/>
      </c>
    </row>
    <row r="28" customFormat="false" ht="15" hidden="false" customHeight="false" outlineLevel="0" collapsed="false">
      <c r="A28" s="10" t="n">
        <v>27</v>
      </c>
      <c r="G28" s="10" t="str">
        <f aca="false">IF(ISBLANK(Table4[[#This Row],[LiPo Cells min '['#']]]), "", 3.7*Table4[[#This Row],[LiPo Cells min '['#']]])</f>
        <v/>
      </c>
      <c r="H28" s="10" t="str">
        <f aca="false">IF(ISBLANK(Table4[[#This Row],[LiPo Cells max '['#']]]), "", 3.7*Table4[[#This Row],[LiPo Cells max '['#']]])</f>
        <v/>
      </c>
    </row>
    <row r="29" customFormat="false" ht="15" hidden="false" customHeight="false" outlineLevel="0" collapsed="false">
      <c r="A29" s="10" t="n">
        <v>28</v>
      </c>
      <c r="G29" s="10" t="str">
        <f aca="false">IF(ISBLANK(Table4[[#This Row],[LiPo Cells min '['#']]]), "", 3.7*Table4[[#This Row],[LiPo Cells min '['#']]])</f>
        <v/>
      </c>
      <c r="H29" s="10" t="str">
        <f aca="false">IF(ISBLANK(Table4[[#This Row],[LiPo Cells max '['#']]]), "", 3.7*Table4[[#This Row],[LiPo Cells max '['#']]])</f>
        <v/>
      </c>
    </row>
    <row r="30" customFormat="false" ht="15" hidden="false" customHeight="false" outlineLevel="0" collapsed="false">
      <c r="A30" s="10" t="n">
        <v>29</v>
      </c>
      <c r="G30" s="10" t="str">
        <f aca="false">IF(ISBLANK(Table4[[#This Row],[LiPo Cells min '['#']]]), "", 3.7*Table4[[#This Row],[LiPo Cells min '['#']]])</f>
        <v/>
      </c>
      <c r="H30" s="10" t="str">
        <f aca="false">IF(ISBLANK(Table4[[#This Row],[LiPo Cells max '['#']]]), "", 3.7*Table4[[#This Row],[LiPo Cells max '['#']]])</f>
        <v/>
      </c>
    </row>
    <row r="31" customFormat="false" ht="15" hidden="false" customHeight="false" outlineLevel="0" collapsed="false">
      <c r="A31" s="10" t="n">
        <v>30</v>
      </c>
      <c r="G31" s="10" t="str">
        <f aca="false">IF(ISBLANK(Table4[[#This Row],[LiPo Cells min '['#']]]), "", 3.7*Table4[[#This Row],[LiPo Cells min '['#']]])</f>
        <v/>
      </c>
      <c r="H31" s="10" t="str">
        <f aca="false">IF(ISBLANK(Table4[[#This Row],[LiPo Cells max '['#']]]), "", 3.7*Table4[[#This Row],[LiPo Cells max '['#']]])</f>
        <v/>
      </c>
    </row>
    <row r="32" customFormat="false" ht="15" hidden="false" customHeight="false" outlineLevel="0" collapsed="false">
      <c r="A32" s="10" t="n">
        <v>31</v>
      </c>
      <c r="G32" s="10" t="str">
        <f aca="false">IF(ISBLANK(Table4[[#This Row],[LiPo Cells min '['#']]]), "", 3.7*Table4[[#This Row],[LiPo Cells min '['#']]])</f>
        <v/>
      </c>
      <c r="H32" s="10" t="str">
        <f aca="false">IF(ISBLANK(Table4[[#This Row],[LiPo Cells max '['#']]]), "", 3.7*Table4[[#This Row],[LiPo Cells max '['#']]])</f>
        <v/>
      </c>
    </row>
    <row r="33" customFormat="false" ht="15" hidden="false" customHeight="false" outlineLevel="0" collapsed="false">
      <c r="A33" s="10" t="n">
        <v>32</v>
      </c>
      <c r="G33" s="10" t="str">
        <f aca="false">IF(ISBLANK(Table4[[#This Row],[LiPo Cells min '['#']]]), "", 3.7*Table4[[#This Row],[LiPo Cells min '['#']]])</f>
        <v/>
      </c>
      <c r="H33" s="10" t="str">
        <f aca="false">IF(ISBLANK(Table4[[#This Row],[LiPo Cells max '['#']]]), "", 3.7*Table4[[#This Row],[LiPo Cells max '['#']]])</f>
        <v/>
      </c>
    </row>
    <row r="34" customFormat="false" ht="15" hidden="false" customHeight="false" outlineLevel="0" collapsed="false">
      <c r="A34" s="10" t="n">
        <v>33</v>
      </c>
      <c r="G34" s="10" t="str">
        <f aca="false">IF(ISBLANK(Table4[[#This Row],[LiPo Cells min '['#']]]), "", 3.7*Table4[[#This Row],[LiPo Cells min '['#']]])</f>
        <v/>
      </c>
      <c r="H34" s="10" t="str">
        <f aca="false">IF(ISBLANK(Table4[[#This Row],[LiPo Cells max '['#']]]), "", 3.7*Table4[[#This Row],[LiPo Cells max '['#']]])</f>
        <v/>
      </c>
    </row>
    <row r="35" customFormat="false" ht="15" hidden="false" customHeight="false" outlineLevel="0" collapsed="false">
      <c r="A35" s="10" t="n">
        <v>34</v>
      </c>
      <c r="G35" s="10" t="str">
        <f aca="false">IF(ISBLANK(Table4[[#This Row],[LiPo Cells min '['#']]]), "", 3.7*Table4[[#This Row],[LiPo Cells min '['#']]])</f>
        <v/>
      </c>
      <c r="H35" s="10" t="str">
        <f aca="false">IF(ISBLANK(Table4[[#This Row],[LiPo Cells max '['#']]]), "", 3.7*Table4[[#This Row],[LiPo Cells max '['#']]])</f>
        <v/>
      </c>
    </row>
    <row r="36" customFormat="false" ht="15" hidden="false" customHeight="false" outlineLevel="0" collapsed="false">
      <c r="A36" s="10" t="n">
        <v>35</v>
      </c>
      <c r="G36" s="10" t="str">
        <f aca="false">IF(ISBLANK(Table4[[#This Row],[LiPo Cells min '['#']]]), "", 3.7*Table4[[#This Row],[LiPo Cells min '['#']]])</f>
        <v/>
      </c>
      <c r="H36" s="10" t="str">
        <f aca="false">IF(ISBLANK(Table4[[#This Row],[LiPo Cells max '['#']]]), "", 3.7*Table4[[#This Row],[LiPo Cells max '['#']]])</f>
        <v/>
      </c>
    </row>
    <row r="37" customFormat="false" ht="15" hidden="false" customHeight="false" outlineLevel="0" collapsed="false">
      <c r="A37" s="10" t="n">
        <v>36</v>
      </c>
      <c r="G37" s="10" t="str">
        <f aca="false">IF(ISBLANK(Table4[[#This Row],[LiPo Cells min '['#']]]), "", 3.7*Table4[[#This Row],[LiPo Cells min '['#']]])</f>
        <v/>
      </c>
      <c r="H37" s="10" t="str">
        <f aca="false">IF(ISBLANK(Table4[[#This Row],[LiPo Cells max '['#']]]), "", 3.7*Table4[[#This Row],[LiPo Cells max '['#']]])</f>
        <v/>
      </c>
    </row>
    <row r="38" customFormat="false" ht="15" hidden="false" customHeight="false" outlineLevel="0" collapsed="false">
      <c r="A38" s="10" t="n">
        <v>37</v>
      </c>
      <c r="G38" s="10" t="str">
        <f aca="false">IF(ISBLANK(Table4[[#This Row],[LiPo Cells min '['#']]]), "", 3.7*Table4[[#This Row],[LiPo Cells min '['#']]])</f>
        <v/>
      </c>
      <c r="H38" s="10" t="str">
        <f aca="false">IF(ISBLANK(Table4[[#This Row],[LiPo Cells max '['#']]]), "", 3.7*Table4[[#This Row],[LiPo Cells max '['#']]])</f>
        <v/>
      </c>
    </row>
    <row r="39" customFormat="false" ht="15" hidden="false" customHeight="false" outlineLevel="0" collapsed="false">
      <c r="A39" s="10" t="n">
        <v>38</v>
      </c>
      <c r="G39" s="10" t="str">
        <f aca="false">IF(ISBLANK(Table4[[#This Row],[LiPo Cells min '['#']]]), "", 3.7*Table4[[#This Row],[LiPo Cells min '['#']]])</f>
        <v/>
      </c>
      <c r="H39" s="10" t="str">
        <f aca="false">IF(ISBLANK(Table4[[#This Row],[LiPo Cells max '['#']]]), "", 3.7*Table4[[#This Row],[LiPo Cells max '['#']]])</f>
        <v/>
      </c>
    </row>
    <row r="40" customFormat="false" ht="15" hidden="false" customHeight="false" outlineLevel="0" collapsed="false">
      <c r="A40" s="10" t="n">
        <v>39</v>
      </c>
      <c r="G40" s="10" t="str">
        <f aca="false">IF(ISBLANK(Table4[[#This Row],[LiPo Cells min '['#']]]), "", 3.7*Table4[[#This Row],[LiPo Cells min '['#']]])</f>
        <v/>
      </c>
      <c r="H40" s="10" t="str">
        <f aca="false">IF(ISBLANK(Table4[[#This Row],[LiPo Cells max '['#']]]), "", 3.7*Table4[[#This Row],[LiPo Cells max '['#']]])</f>
        <v/>
      </c>
    </row>
    <row r="41" customFormat="false" ht="15" hidden="false" customHeight="false" outlineLevel="0" collapsed="false">
      <c r="A41" s="10" t="n">
        <v>40</v>
      </c>
      <c r="G41" s="10" t="str">
        <f aca="false">IF(ISBLANK(Table4[[#This Row],[LiPo Cells min '['#']]]), "", 3.7*Table4[[#This Row],[LiPo Cells min '['#']]])</f>
        <v/>
      </c>
      <c r="H41" s="10" t="str">
        <f aca="false">IF(ISBLANK(Table4[[#This Row],[LiPo Cells max '['#']]]), "", 3.7*Table4[[#This Row],[LiPo Cells max '['#']]])</f>
        <v/>
      </c>
    </row>
    <row r="42" customFormat="false" ht="15" hidden="false" customHeight="false" outlineLevel="0" collapsed="false">
      <c r="A42" s="10" t="n">
        <v>41</v>
      </c>
      <c r="G42" s="10" t="str">
        <f aca="false">IF(ISBLANK(Table4[[#This Row],[LiPo Cells min '['#']]]), "", 3.7*Table4[[#This Row],[LiPo Cells min '['#']]])</f>
        <v/>
      </c>
      <c r="H42" s="10" t="str">
        <f aca="false">IF(ISBLANK(Table4[[#This Row],[LiPo Cells max '['#']]]), "", 3.7*Table4[[#This Row],[LiPo Cells max '['#']]])</f>
        <v/>
      </c>
    </row>
    <row r="43" customFormat="false" ht="15" hidden="false" customHeight="false" outlineLevel="0" collapsed="false">
      <c r="A43" s="10" t="n">
        <v>42</v>
      </c>
      <c r="G43" s="10" t="str">
        <f aca="false">IF(ISBLANK(Table4[[#This Row],[LiPo Cells min '['#']]]), "", 3.7*Table4[[#This Row],[LiPo Cells min '['#']]])</f>
        <v/>
      </c>
      <c r="H43" s="10" t="str">
        <f aca="false">IF(ISBLANK(Table4[[#This Row],[LiPo Cells max '['#']]]), "", 3.7*Table4[[#This Row],[LiPo Cells max '['#']]])</f>
        <v/>
      </c>
    </row>
    <row r="44" customFormat="false" ht="15" hidden="false" customHeight="false" outlineLevel="0" collapsed="false">
      <c r="A44" s="10" t="n">
        <v>43</v>
      </c>
      <c r="G44" s="10" t="str">
        <f aca="false">IF(ISBLANK(Table4[[#This Row],[LiPo Cells min '['#']]]), "", 3.7*Table4[[#This Row],[LiPo Cells min '['#']]])</f>
        <v/>
      </c>
      <c r="H44" s="10" t="str">
        <f aca="false">IF(ISBLANK(Table4[[#This Row],[LiPo Cells max '['#']]]), "", 3.7*Table4[[#This Row],[LiPo Cells max '['#']]])</f>
        <v/>
      </c>
    </row>
    <row r="45" customFormat="false" ht="15" hidden="false" customHeight="false" outlineLevel="0" collapsed="false">
      <c r="A45" s="10" t="n">
        <v>44</v>
      </c>
      <c r="G45" s="10" t="str">
        <f aca="false">IF(ISBLANK(Table4[[#This Row],[LiPo Cells min '['#']]]), "", 3.7*Table4[[#This Row],[LiPo Cells min '['#']]])</f>
        <v/>
      </c>
      <c r="H45" s="10" t="str">
        <f aca="false">IF(ISBLANK(Table4[[#This Row],[LiPo Cells max '['#']]]), "", 3.7*Table4[[#This Row],[LiPo Cells max '['#']]])</f>
        <v/>
      </c>
    </row>
    <row r="46" customFormat="false" ht="15" hidden="false" customHeight="false" outlineLevel="0" collapsed="false">
      <c r="A46" s="10" t="n">
        <v>45</v>
      </c>
      <c r="G46" s="10" t="str">
        <f aca="false">IF(ISBLANK(Table4[[#This Row],[LiPo Cells min '['#']]]), "", 3.7*Table4[[#This Row],[LiPo Cells min '['#']]])</f>
        <v/>
      </c>
      <c r="H46" s="10" t="str">
        <f aca="false">IF(ISBLANK(Table4[[#This Row],[LiPo Cells max '['#']]]), "", 3.7*Table4[[#This Row],[LiPo Cells max '['#']]])</f>
        <v/>
      </c>
    </row>
    <row r="47" customFormat="false" ht="15" hidden="false" customHeight="false" outlineLevel="0" collapsed="false">
      <c r="A47" s="10" t="n">
        <v>46</v>
      </c>
      <c r="G47" s="10" t="str">
        <f aca="false">IF(ISBLANK(Table4[[#This Row],[LiPo Cells min '['#']]]), "", 3.7*Table4[[#This Row],[LiPo Cells min '['#']]])</f>
        <v/>
      </c>
      <c r="H47" s="10" t="str">
        <f aca="false">IF(ISBLANK(Table4[[#This Row],[LiPo Cells max '['#']]]), "", 3.7*Table4[[#This Row],[LiPo Cells max '['#']]])</f>
        <v/>
      </c>
    </row>
    <row r="48" customFormat="false" ht="15" hidden="false" customHeight="false" outlineLevel="0" collapsed="false">
      <c r="A48" s="10" t="n">
        <v>47</v>
      </c>
      <c r="G48" s="10" t="str">
        <f aca="false">IF(ISBLANK(Table4[[#This Row],[LiPo Cells min '['#']]]), "", 3.7*Table4[[#This Row],[LiPo Cells min '['#']]])</f>
        <v/>
      </c>
      <c r="H48" s="10" t="str">
        <f aca="false">IF(ISBLANK(Table4[[#This Row],[LiPo Cells max '['#']]]), "", 3.7*Table4[[#This Row],[LiPo Cells max '['#']]])</f>
        <v/>
      </c>
    </row>
    <row r="49" customFormat="false" ht="15" hidden="false" customHeight="false" outlineLevel="0" collapsed="false">
      <c r="A49" s="10" t="n">
        <v>48</v>
      </c>
      <c r="G49" s="10" t="str">
        <f aca="false">IF(ISBLANK(Table4[[#This Row],[LiPo Cells min '['#']]]), "", 3.7*Table4[[#This Row],[LiPo Cells min '['#']]])</f>
        <v/>
      </c>
      <c r="H49" s="10" t="str">
        <f aca="false">IF(ISBLANK(Table4[[#This Row],[LiPo Cells max '['#']]]), "", 3.7*Table4[[#This Row],[LiPo Cells max '['#']]])</f>
        <v/>
      </c>
    </row>
    <row r="50" customFormat="false" ht="15" hidden="false" customHeight="false" outlineLevel="0" collapsed="false">
      <c r="A50" s="10" t="n">
        <v>49</v>
      </c>
      <c r="G50" s="10" t="str">
        <f aca="false">IF(ISBLANK(Table4[[#This Row],[LiPo Cells min '['#']]]), "", 3.7*Table4[[#This Row],[LiPo Cells min '['#']]])</f>
        <v/>
      </c>
      <c r="H50" s="10" t="str">
        <f aca="false">IF(ISBLANK(Table4[[#This Row],[LiPo Cells max '['#']]]), "", 3.7*Table4[[#This Row],[LiPo Cells max '['#']]])</f>
        <v/>
      </c>
    </row>
    <row r="51" customFormat="false" ht="15" hidden="false" customHeight="false" outlineLevel="0" collapsed="false">
      <c r="A51" s="10" t="n">
        <v>50</v>
      </c>
      <c r="G51" s="10" t="str">
        <f aca="false">IF(ISBLANK(Table4[[#This Row],[LiPo Cells min '['#']]]), "", 3.7*Table4[[#This Row],[LiPo Cells min '['#']]])</f>
        <v/>
      </c>
      <c r="H51" s="10" t="str">
        <f aca="false">IF(ISBLANK(Table4[[#This Row],[LiPo Cells max '['#']]]), "", 3.7*Table4[[#This Row],[LiPo Cells max '['#']]])</f>
        <v/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0.85"/>
    <col collapsed="false" customWidth="true" hidden="false" outlineLevel="0" max="3" min="3" style="0" width="19.42"/>
    <col collapsed="false" customWidth="true" hidden="false" outlineLevel="0" max="4" min="4" style="0" width="19"/>
    <col collapsed="false" customWidth="true" hidden="false" outlineLevel="0" max="5" min="5" style="0" width="17.86"/>
    <col collapsed="false" customWidth="true" hidden="false" outlineLevel="0" max="6" min="6" style="0" width="15.71"/>
    <col collapsed="false" customWidth="true" hidden="false" outlineLevel="0" max="7" min="7" style="0" width="15.42"/>
    <col collapsed="false" customWidth="true" hidden="false" outlineLevel="0" max="8" min="8" style="0" width="15.57"/>
    <col collapsed="false" customWidth="true" hidden="false" outlineLevel="0" max="9" min="9" style="0" width="14.43"/>
    <col collapsed="false" customWidth="true" hidden="false" outlineLevel="0" max="10" min="10" style="0" width="14.57"/>
    <col collapsed="false" customWidth="true" hidden="false" outlineLevel="0" max="11" min="11" style="0" width="14.7"/>
    <col collapsed="false" customWidth="true" hidden="false" outlineLevel="0" max="12" min="12" style="0" width="12.57"/>
    <col collapsed="false" customWidth="true" hidden="false" outlineLevel="0" max="13" min="13" style="0" width="11.99"/>
    <col collapsed="false" customWidth="true" hidden="false" outlineLevel="0" max="14" min="14" style="0" width="11.29"/>
    <col collapsed="false" customWidth="true" hidden="false" outlineLevel="0" max="15" min="15" style="0" width="12.86"/>
    <col collapsed="false" customWidth="true" hidden="false" outlineLevel="0" max="16" min="16" style="0" width="11.86"/>
    <col collapsed="false" customWidth="true" hidden="false" outlineLevel="0" max="17" min="17" style="0" width="16"/>
    <col collapsed="false" customWidth="true" hidden="false" outlineLevel="0" max="18" min="18" style="0" width="19.85"/>
    <col collapsed="false" customWidth="true" hidden="false" outlineLevel="0" max="19" min="19" style="0" width="22.57"/>
    <col collapsed="false" customWidth="true" hidden="false" outlineLevel="0" max="1025" min="20" style="0" width="8.67"/>
  </cols>
  <sheetData>
    <row r="1" customFormat="false" ht="35.25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62</v>
      </c>
      <c r="E1" s="6" t="s">
        <v>3</v>
      </c>
      <c r="F1" s="6" t="s">
        <v>63</v>
      </c>
      <c r="G1" s="6" t="s">
        <v>64</v>
      </c>
      <c r="H1" s="6" t="s">
        <v>65</v>
      </c>
      <c r="I1" s="6" t="s">
        <v>41</v>
      </c>
      <c r="J1" s="6" t="s">
        <v>43</v>
      </c>
      <c r="K1" s="6" t="s">
        <v>42</v>
      </c>
      <c r="L1" s="6" t="s">
        <v>44</v>
      </c>
      <c r="M1" s="6" t="s">
        <v>45</v>
      </c>
      <c r="N1" s="7" t="s">
        <v>66</v>
      </c>
      <c r="O1" s="8" t="s">
        <v>67</v>
      </c>
      <c r="P1" s="8" t="s">
        <v>68</v>
      </c>
      <c r="Q1" s="8" t="s">
        <v>69</v>
      </c>
      <c r="R1" s="8" t="s">
        <v>70</v>
      </c>
      <c r="S1" s="8" t="s">
        <v>49</v>
      </c>
      <c r="T1" s="11" t="s">
        <v>71</v>
      </c>
    </row>
    <row r="2" customFormat="false" ht="13.8" hidden="false" customHeight="false" outlineLevel="0" collapsed="false">
      <c r="A2" s="10" t="n">
        <v>1</v>
      </c>
      <c r="B2" s="10" t="n">
        <v>1</v>
      </c>
      <c r="C2" s="10" t="s">
        <v>72</v>
      </c>
      <c r="D2" s="10" t="s">
        <v>73</v>
      </c>
      <c r="E2" s="10" t="s">
        <v>74</v>
      </c>
      <c r="F2" s="10" t="n">
        <v>500</v>
      </c>
      <c r="G2" s="10" t="n">
        <v>0.144</v>
      </c>
      <c r="H2" s="10" t="n">
        <v>1.6</v>
      </c>
      <c r="I2" s="10" t="n">
        <v>5</v>
      </c>
      <c r="J2" s="12" t="n">
        <f aca="false">IF(ISBLANK(Table3[[#This Row],[LiPo Cells min '['#']]]), "", 3.7*Table3[[#This Row],[LiPo Cells min '['#']]])</f>
        <v>18.5</v>
      </c>
      <c r="K2" s="10" t="n">
        <v>7</v>
      </c>
      <c r="L2" s="12" t="n">
        <f aca="false">IF(ISBLANK(Table3[[#This Row],[LiPo Cells max '['#']]]), "", 3.7*Table3[[#This Row],[LiPo Cells max '['#']]])</f>
        <v>25.9</v>
      </c>
      <c r="M2" s="10" t="n">
        <v>60</v>
      </c>
      <c r="N2" s="10" t="n">
        <v>1300</v>
      </c>
      <c r="O2" s="10" t="n">
        <f aca="false">4.2*Table3[[#This Row],[LiPo Cells max '['#']]]*Table3[[#This Row],[Max Current '[A']]]</f>
        <v>1764</v>
      </c>
      <c r="P2" s="13" t="n">
        <f aca="false">IF(ISBLANK(Table3[[#This Row],[Max Power '[W']]]), "", ((Table3[[#This Row],[Calc Power '[W']]] - Table3[[#This Row],[Max Power '[W']]])/Table3[[#This Row],[Max Power '[W']]]))</f>
        <v>0.356923076923077</v>
      </c>
      <c r="Q2" s="10" t="n">
        <v>42</v>
      </c>
      <c r="R2" s="10" t="n">
        <v>4</v>
      </c>
      <c r="S2" s="10"/>
      <c r="U2" s="14" t="s">
        <v>75</v>
      </c>
      <c r="V2" s="14"/>
      <c r="W2" s="14"/>
      <c r="X2" s="14"/>
      <c r="Y2" s="14"/>
    </row>
    <row r="3" customFormat="false" ht="15" hidden="false" customHeight="false" outlineLevel="0" collapsed="false">
      <c r="A3" s="10" t="n">
        <v>2</v>
      </c>
      <c r="B3" s="10" t="n">
        <v>1</v>
      </c>
      <c r="C3" s="10" t="s">
        <v>76</v>
      </c>
      <c r="D3" s="10" t="s">
        <v>77</v>
      </c>
      <c r="E3" s="10" t="s">
        <v>78</v>
      </c>
      <c r="F3" s="10" t="n">
        <v>3600</v>
      </c>
      <c r="G3" s="10" t="n">
        <v>0.19</v>
      </c>
      <c r="H3" s="10" t="n">
        <v>3.1</v>
      </c>
      <c r="I3" s="10" t="n">
        <v>3</v>
      </c>
      <c r="J3" s="12" t="n">
        <f aca="false">IF(ISBLANK(Table3[[#This Row],[LiPo Cells min '['#']]]), "", 3.7*Table3[[#This Row],[LiPo Cells min '['#']]])</f>
        <v>11.1</v>
      </c>
      <c r="K3" s="10" t="n">
        <v>4</v>
      </c>
      <c r="L3" s="12" t="n">
        <f aca="false">IF(ISBLANK(Table3[[#This Row],[LiPo Cells max '['#']]]), "", 3.7*Table3[[#This Row],[LiPo Cells max '['#']]])</f>
        <v>14.8</v>
      </c>
      <c r="M3" s="10" t="n">
        <v>70</v>
      </c>
      <c r="N3" s="10" t="n">
        <v>500</v>
      </c>
      <c r="O3" s="10" t="n">
        <f aca="false">4.2*Table3[[#This Row],[LiPo Cells max '['#']]]*Table3[[#This Row],[Max Current '[A']]]</f>
        <v>1176</v>
      </c>
      <c r="P3" s="13" t="n">
        <f aca="false">IF(ISBLANK(Table3[[#This Row],[Max Power '[W']]]), "", ((Table3[[#This Row],[Calc Power '[W']]] - Table3[[#This Row],[Max Power '[W']]])/Table3[[#This Row],[Max Power '[W']]]))</f>
        <v>1.352</v>
      </c>
      <c r="Q3" s="10" t="n">
        <v>35</v>
      </c>
      <c r="R3" s="10" t="s">
        <v>79</v>
      </c>
      <c r="S3" s="10" t="s">
        <v>80</v>
      </c>
    </row>
    <row r="4" customFormat="false" ht="15" hidden="false" customHeight="false" outlineLevel="0" collapsed="false">
      <c r="A4" s="10" t="n">
        <v>3</v>
      </c>
      <c r="B4" s="10" t="n">
        <v>1</v>
      </c>
      <c r="C4" s="10" t="s">
        <v>81</v>
      </c>
      <c r="D4" s="10" t="s">
        <v>82</v>
      </c>
      <c r="E4" s="10" t="s">
        <v>83</v>
      </c>
      <c r="F4" s="10" t="n">
        <v>370</v>
      </c>
      <c r="G4" s="10" t="n">
        <v>0.23</v>
      </c>
      <c r="H4" s="10" t="n">
        <v>1.4</v>
      </c>
      <c r="I4" s="10" t="n">
        <v>6</v>
      </c>
      <c r="J4" s="12" t="n">
        <f aca="false">IF(ISBLANK(Table3[[#This Row],[LiPo Cells min '['#']]]), "", 3.7*Table3[[#This Row],[LiPo Cells min '['#']]])</f>
        <v>22.2</v>
      </c>
      <c r="K4" s="10" t="n">
        <v>6</v>
      </c>
      <c r="L4" s="12" t="n">
        <f aca="false">IF(ISBLANK(Table3[[#This Row],[LiPo Cells max '['#']]]), "", 3.7*Table3[[#This Row],[LiPo Cells max '['#']]])</f>
        <v>22.2</v>
      </c>
      <c r="M4" s="10" t="n">
        <v>78</v>
      </c>
      <c r="N4" s="10" t="n">
        <v>1731.6</v>
      </c>
      <c r="O4" s="10" t="n">
        <f aca="false">4.2*Table3[[#This Row],[LiPo Cells max '['#']]]*Table3[[#This Row],[Max Current '[A']]]</f>
        <v>1965.6</v>
      </c>
      <c r="P4" s="13" t="n">
        <f aca="false">IF(ISBLANK(Table3[[#This Row],[Max Power '[W']]]), "", ((Table3[[#This Row],[Calc Power '[W']]] - Table3[[#This Row],[Max Power '[W']]])/Table3[[#This Row],[Max Power '[W']]]))</f>
        <v>0.135135135135135</v>
      </c>
      <c r="Q4" s="10" t="n">
        <v>63</v>
      </c>
      <c r="R4" s="10" t="n">
        <v>5</v>
      </c>
      <c r="S4" s="10"/>
    </row>
    <row r="5" customFormat="false" ht="15" hidden="false" customHeight="false" outlineLevel="0" collapsed="false">
      <c r="A5" s="10" t="n">
        <v>4</v>
      </c>
      <c r="B5" s="10" t="n">
        <v>1</v>
      </c>
      <c r="C5" s="10" t="s">
        <v>84</v>
      </c>
      <c r="D5" s="10" t="s">
        <v>85</v>
      </c>
      <c r="E5" s="10" t="s">
        <v>86</v>
      </c>
      <c r="F5" s="10" t="n">
        <v>520</v>
      </c>
      <c r="G5" s="10" t="n">
        <v>0.022</v>
      </c>
      <c r="H5" s="10" t="n">
        <v>1.3</v>
      </c>
      <c r="I5" s="10" t="n">
        <v>6</v>
      </c>
      <c r="J5" s="12" t="n">
        <f aca="false">IF(ISBLANK(Table3[[#This Row],[LiPo Cells min '['#']]]), "", 3.7*Table3[[#This Row],[LiPo Cells min '['#']]])</f>
        <v>22.2</v>
      </c>
      <c r="K5" s="10" t="n">
        <v>8</v>
      </c>
      <c r="L5" s="12" t="n">
        <f aca="false">IF(ISBLANK(Table3[[#This Row],[LiPo Cells max '['#']]]), "", 3.7*Table3[[#This Row],[LiPo Cells max '['#']]])</f>
        <v>29.6</v>
      </c>
      <c r="M5" s="10" t="n">
        <v>76</v>
      </c>
      <c r="N5" s="10" t="n">
        <v>1918</v>
      </c>
      <c r="O5" s="10" t="n">
        <f aca="false">4.2*Table3[[#This Row],[LiPo Cells max '['#']]]*Table3[[#This Row],[Max Current '[A']]]</f>
        <v>2553.6</v>
      </c>
      <c r="P5" s="13" t="n">
        <f aca="false">IF(ISBLANK(Table3[[#This Row],[Max Power '[W']]]), "", ((Table3[[#This Row],[Calc Power '[W']]] - Table3[[#This Row],[Max Power '[W']]])/Table3[[#This Row],[Max Power '[W']]]))</f>
        <v>0.331386861313869</v>
      </c>
      <c r="Q5" s="10" t="n">
        <v>42.5</v>
      </c>
      <c r="R5" s="10" t="n">
        <v>3.5</v>
      </c>
      <c r="S5" s="10"/>
    </row>
    <row r="6" customFormat="false" ht="15" hidden="false" customHeight="false" outlineLevel="0" collapsed="false">
      <c r="A6" s="10" t="n">
        <v>5</v>
      </c>
      <c r="B6" s="10" t="n">
        <v>2</v>
      </c>
      <c r="C6" s="10" t="s">
        <v>87</v>
      </c>
      <c r="D6" s="10" t="s">
        <v>88</v>
      </c>
      <c r="E6" s="10" t="s">
        <v>89</v>
      </c>
      <c r="F6" s="10" t="n">
        <v>670</v>
      </c>
      <c r="G6" s="10" t="n">
        <v>0.04</v>
      </c>
      <c r="H6" s="10" t="n">
        <v>3.9</v>
      </c>
      <c r="I6" s="10" t="n">
        <v>4</v>
      </c>
      <c r="J6" s="12" t="n">
        <f aca="false">IF(ISBLANK(Table3[[#This Row],[LiPo Cells min '['#']]]), "", 3.7*Table3[[#This Row],[LiPo Cells min '['#']]])</f>
        <v>14.8</v>
      </c>
      <c r="K6" s="10" t="n">
        <v>5</v>
      </c>
      <c r="L6" s="12" t="n">
        <f aca="false">IF(ISBLANK(Table3[[#This Row],[LiPo Cells max '['#']]]), "", 3.7*Table3[[#This Row],[LiPo Cells max '['#']]])</f>
        <v>18.5</v>
      </c>
      <c r="M6" s="10" t="n">
        <v>55</v>
      </c>
      <c r="N6" s="10" t="n">
        <v>800</v>
      </c>
      <c r="O6" s="10" t="n">
        <f aca="false">4.2*Table3[[#This Row],[LiPo Cells max '['#']]]*Table3[[#This Row],[Max Current '[A']]]</f>
        <v>1155</v>
      </c>
      <c r="P6" s="13" t="n">
        <f aca="false">IF(ISBLANK(Table3[[#This Row],[Max Power '[W']]]), "", ((Table3[[#This Row],[Calc Power '[W']]] - Table3[[#This Row],[Max Power '[W']]])/Table3[[#This Row],[Max Power '[W']]]))</f>
        <v>0.44375</v>
      </c>
      <c r="Q6" s="10" t="n">
        <v>50</v>
      </c>
      <c r="R6" s="10" t="n">
        <v>3</v>
      </c>
      <c r="S6" s="10"/>
    </row>
    <row r="7" customFormat="false" ht="15" hidden="false" customHeight="false" outlineLevel="0" collapsed="false">
      <c r="A7" s="10" t="n">
        <v>6</v>
      </c>
      <c r="B7" s="10" t="n">
        <v>2</v>
      </c>
      <c r="C7" s="10" t="s">
        <v>22</v>
      </c>
      <c r="D7" s="10" t="s">
        <v>90</v>
      </c>
      <c r="E7" s="10" t="s">
        <v>91</v>
      </c>
      <c r="F7" s="10" t="n">
        <v>1250</v>
      </c>
      <c r="G7" s="10" t="n">
        <v>0.022</v>
      </c>
      <c r="H7" s="10" t="s">
        <v>92</v>
      </c>
      <c r="I7" s="10" t="n">
        <v>3</v>
      </c>
      <c r="J7" s="12" t="n">
        <f aca="false">IF(ISBLANK(Table3[[#This Row],[LiPo Cells min '['#']]]), "", 3.7*Table3[[#This Row],[LiPo Cells min '['#']]])</f>
        <v>11.1</v>
      </c>
      <c r="K7" s="10" t="n">
        <v>4</v>
      </c>
      <c r="L7" s="12" t="n">
        <f aca="false">IF(ISBLANK(Table3[[#This Row],[LiPo Cells max '['#']]]), "", 3.7*Table3[[#This Row],[LiPo Cells max '['#']]])</f>
        <v>14.8</v>
      </c>
      <c r="M7" s="10" t="n">
        <v>54</v>
      </c>
      <c r="N7" s="10" t="n">
        <v>755</v>
      </c>
      <c r="O7" s="10" t="n">
        <f aca="false">4.2*Table3[[#This Row],[LiPo Cells max '['#']]]*Table3[[#This Row],[Max Current '[A']]]</f>
        <v>907.2</v>
      </c>
      <c r="P7" s="13" t="n">
        <f aca="false">IF(ISBLANK(Table3[[#This Row],[Max Power '[W']]]), "", ((Table3[[#This Row],[Calc Power '[W']]] - Table3[[#This Row],[Max Power '[W']]])/Table3[[#This Row],[Max Power '[W']]]))</f>
        <v>0.20158940397351</v>
      </c>
      <c r="Q7" s="10" t="n">
        <v>37</v>
      </c>
      <c r="R7" s="10" t="n">
        <v>4</v>
      </c>
      <c r="S7" s="10"/>
    </row>
    <row r="8" customFormat="false" ht="15" hidden="false" customHeight="false" outlineLevel="0" collapsed="false">
      <c r="A8" s="10" t="n">
        <v>7</v>
      </c>
      <c r="B8" s="10" t="n">
        <v>1</v>
      </c>
      <c r="C8" s="10" t="s">
        <v>93</v>
      </c>
      <c r="D8" s="10" t="s">
        <v>94</v>
      </c>
      <c r="E8" s="10" t="s">
        <v>95</v>
      </c>
      <c r="F8" s="10" t="n">
        <v>250</v>
      </c>
      <c r="G8" s="10" t="s">
        <v>92</v>
      </c>
      <c r="H8" s="10" t="n">
        <v>1.5</v>
      </c>
      <c r="I8" s="10" t="n">
        <v>9</v>
      </c>
      <c r="J8" s="12" t="n">
        <f aca="false">IF(ISBLANK(Table3[[#This Row],[LiPo Cells min '['#']]]), "", 3.7*Table3[[#This Row],[LiPo Cells min '['#']]])</f>
        <v>33.3</v>
      </c>
      <c r="K8" s="10" t="n">
        <v>12</v>
      </c>
      <c r="L8" s="12" t="n">
        <f aca="false">IF(ISBLANK(Table3[[#This Row],[LiPo Cells max '['#']]]), "", 3.7*Table3[[#This Row],[LiPo Cells max '['#']]])</f>
        <v>44.4</v>
      </c>
      <c r="M8" s="10" t="n">
        <v>45</v>
      </c>
      <c r="N8" s="10" t="n">
        <v>2500</v>
      </c>
      <c r="O8" s="10" t="n">
        <f aca="false">4.2*Table3[[#This Row],[LiPo Cells max '['#']]]*Table3[[#This Row],[Max Current '[A']]]</f>
        <v>2268</v>
      </c>
      <c r="P8" s="13" t="n">
        <f aca="false">IF(ISBLANK(Table3[[#This Row],[Max Power '[W']]]), "", ((Table3[[#This Row],[Calc Power '[W']]] - Table3[[#This Row],[Max Power '[W']]])/Table3[[#This Row],[Max Power '[W']]]))</f>
        <v>-0.0927999999999998</v>
      </c>
      <c r="Q8" s="10" t="n">
        <v>63</v>
      </c>
      <c r="R8" s="10" t="s">
        <v>79</v>
      </c>
      <c r="S8" s="10"/>
    </row>
    <row r="9" customFormat="false" ht="15" hidden="false" customHeight="false" outlineLevel="0" collapsed="false">
      <c r="A9" s="10" t="n">
        <v>8</v>
      </c>
      <c r="B9" s="10" t="n">
        <v>1</v>
      </c>
      <c r="C9" s="10" t="s">
        <v>96</v>
      </c>
      <c r="D9" s="10" t="s">
        <v>97</v>
      </c>
      <c r="E9" s="10" t="s">
        <v>98</v>
      </c>
      <c r="F9" s="10" t="n">
        <v>475</v>
      </c>
      <c r="G9" s="10" t="n">
        <v>0.098</v>
      </c>
      <c r="H9" s="10" t="n">
        <v>0.8</v>
      </c>
      <c r="I9" s="10" t="n">
        <v>4</v>
      </c>
      <c r="J9" s="12" t="n">
        <f aca="false">IF(ISBLANK(Table3[[#This Row],[LiPo Cells min '['#']]]), "", 3.7*Table3[[#This Row],[LiPo Cells min '['#']]])</f>
        <v>14.8</v>
      </c>
      <c r="K9" s="10" t="n">
        <v>8</v>
      </c>
      <c r="L9" s="12" t="n">
        <f aca="false">IF(ISBLANK(Table3[[#This Row],[LiPo Cells max '['#']]]), "", 3.7*Table3[[#This Row],[LiPo Cells max '['#']]])</f>
        <v>29.6</v>
      </c>
      <c r="M9" s="10" t="n">
        <v>30</v>
      </c>
      <c r="N9" s="10" t="n">
        <v>450</v>
      </c>
      <c r="O9" s="10" t="n">
        <f aca="false">4.2*Table3[[#This Row],[LiPo Cells max '['#']]]*Table3[[#This Row],[Max Current '[A']]]</f>
        <v>1008</v>
      </c>
      <c r="P9" s="13" t="n">
        <f aca="false">IF(ISBLANK(Table3[[#This Row],[Max Power '[W']]]), "", ((Table3[[#This Row],[Calc Power '[W']]] - Table3[[#This Row],[Max Power '[W']]])/Table3[[#This Row],[Max Power '[W']]]))</f>
        <v>1.24</v>
      </c>
      <c r="Q9" s="10" t="n">
        <v>40</v>
      </c>
      <c r="R9" s="10" t="n">
        <v>3.5</v>
      </c>
      <c r="S9" s="10"/>
    </row>
    <row r="10" customFormat="false" ht="15" hidden="false" customHeight="false" outlineLevel="0" collapsed="false">
      <c r="A10" s="10" t="n">
        <v>9</v>
      </c>
      <c r="B10" s="10" t="n">
        <v>2</v>
      </c>
      <c r="C10" s="10" t="s">
        <v>52</v>
      </c>
      <c r="D10" s="10" t="s">
        <v>99</v>
      </c>
      <c r="E10" s="10" t="s">
        <v>100</v>
      </c>
      <c r="F10" s="10" t="n">
        <v>1126</v>
      </c>
      <c r="G10" s="10" t="n">
        <v>0.078</v>
      </c>
      <c r="H10" s="10" t="n">
        <v>0.73</v>
      </c>
      <c r="I10" s="10" t="n">
        <v>3</v>
      </c>
      <c r="J10" s="12" t="n">
        <f aca="false">IF(ISBLANK(Table3[[#This Row],[LiPo Cells min '['#']]]), "", 3.7*Table3[[#This Row],[LiPo Cells min '['#']]])</f>
        <v>11.1</v>
      </c>
      <c r="K10" s="10" t="n">
        <v>4</v>
      </c>
      <c r="L10" s="12" t="n">
        <f aca="false">IF(ISBLANK(Table3[[#This Row],[LiPo Cells max '['#']]]), "", 3.7*Table3[[#This Row],[LiPo Cells max '['#']]])</f>
        <v>14.8</v>
      </c>
      <c r="M10" s="10" t="n">
        <v>20</v>
      </c>
      <c r="N10" s="10" t="n">
        <v>240</v>
      </c>
      <c r="O10" s="10" t="n">
        <f aca="false">4.2*Table3[[#This Row],[LiPo Cells max '['#']]]*Table3[[#This Row],[Max Current '[A']]]</f>
        <v>336</v>
      </c>
      <c r="P10" s="13" t="n">
        <f aca="false">IF(ISBLANK(Table3[[#This Row],[Max Power '[W']]]), "", ((Table3[[#This Row],[Calc Power '[W']]] - Table3[[#This Row],[Max Power '[W']]])/Table3[[#This Row],[Max Power '[W']]]))</f>
        <v>0.4</v>
      </c>
      <c r="Q10" s="10" t="n">
        <v>27.9</v>
      </c>
      <c r="R10" s="10" t="n">
        <v>3</v>
      </c>
      <c r="S10" s="10"/>
    </row>
    <row r="11" customFormat="false" ht="15" hidden="false" customHeight="false" outlineLevel="0" collapsed="false">
      <c r="A11" s="10" t="n">
        <v>10</v>
      </c>
      <c r="B11" s="10" t="n">
        <v>1</v>
      </c>
      <c r="C11" s="10" t="s">
        <v>22</v>
      </c>
      <c r="D11" s="10" t="s">
        <v>101</v>
      </c>
      <c r="E11" s="10" t="s">
        <v>91</v>
      </c>
      <c r="F11" s="10" t="n">
        <v>1050</v>
      </c>
      <c r="G11" s="10" t="n">
        <v>0.016</v>
      </c>
      <c r="H11" s="10" t="s">
        <v>92</v>
      </c>
      <c r="I11" s="10" t="n">
        <v>3</v>
      </c>
      <c r="J11" s="12" t="n">
        <f aca="false">IF(ISBLANK(Table3[[#This Row],[LiPo Cells min '['#']]]), "", 3.7*Table3[[#This Row],[LiPo Cells min '['#']]])</f>
        <v>11.1</v>
      </c>
      <c r="K11" s="10" t="n">
        <v>4</v>
      </c>
      <c r="L11" s="12" t="n">
        <f aca="false">IF(ISBLANK(Table3[[#This Row],[LiPo Cells max '['#']]]), "", 3.7*Table3[[#This Row],[LiPo Cells max '['#']]])</f>
        <v>14.8</v>
      </c>
      <c r="M11" s="10" t="n">
        <v>50</v>
      </c>
      <c r="N11" s="10" t="n">
        <v>820</v>
      </c>
      <c r="O11" s="10" t="n">
        <f aca="false">4.2*Table3[[#This Row],[LiPo Cells max '['#']]]*Table3[[#This Row],[Max Current '[A']]]</f>
        <v>840</v>
      </c>
      <c r="P11" s="13" t="n">
        <f aca="false">IF(ISBLANK(Table3[[#This Row],[Max Power '[W']]]), "", ((Table3[[#This Row],[Calc Power '[W']]] - Table3[[#This Row],[Max Power '[W']]])/Table3[[#This Row],[Max Power '[W']]]))</f>
        <v>0.024390243902439</v>
      </c>
      <c r="Q11" s="10" t="n">
        <v>37</v>
      </c>
      <c r="R11" s="10" t="s">
        <v>79</v>
      </c>
      <c r="S11" s="10"/>
    </row>
    <row r="12" customFormat="false" ht="15" hidden="false" customHeight="false" outlineLevel="0" collapsed="false">
      <c r="A12" s="10" t="n">
        <v>11</v>
      </c>
      <c r="B12" s="10" t="n">
        <v>3</v>
      </c>
      <c r="C12" s="10" t="s">
        <v>22</v>
      </c>
      <c r="D12" s="10" t="s">
        <v>102</v>
      </c>
      <c r="E12" s="10" t="s">
        <v>98</v>
      </c>
      <c r="F12" s="10" t="n">
        <v>600</v>
      </c>
      <c r="G12" s="10" t="n">
        <v>0.036</v>
      </c>
      <c r="H12" s="10" t="n">
        <v>1.3</v>
      </c>
      <c r="I12" s="10" t="n">
        <v>3</v>
      </c>
      <c r="J12" s="12" t="n">
        <f aca="false">IF(ISBLANK(Table3[[#This Row],[LiPo Cells min '['#']]]), "", 3.7*Table3[[#This Row],[LiPo Cells min '['#']]])</f>
        <v>11.1</v>
      </c>
      <c r="K12" s="10" t="n">
        <v>4</v>
      </c>
      <c r="L12" s="12" t="n">
        <f aca="false">IF(ISBLANK(Table3[[#This Row],[LiPo Cells max '['#']]]), "", 3.7*Table3[[#This Row],[LiPo Cells max '['#']]])</f>
        <v>14.8</v>
      </c>
      <c r="M12" s="10" t="n">
        <v>60</v>
      </c>
      <c r="N12" s="10" t="n">
        <v>800</v>
      </c>
      <c r="O12" s="10" t="n">
        <f aca="false">4.2*Table3[[#This Row],[LiPo Cells max '['#']]]*Table3[[#This Row],[Max Current '[A']]]</f>
        <v>1008</v>
      </c>
      <c r="P12" s="13" t="n">
        <f aca="false">IF(ISBLANK(Table3[[#This Row],[Max Power '[W']]]), "", ((Table3[[#This Row],[Calc Power '[W']]] - Table3[[#This Row],[Max Power '[W']]])/Table3[[#This Row],[Max Power '[W']]]))</f>
        <v>0.26</v>
      </c>
      <c r="Q12" s="10" t="n">
        <v>26</v>
      </c>
      <c r="R12" s="10" t="n">
        <v>3</v>
      </c>
      <c r="S12" s="10" t="s">
        <v>103</v>
      </c>
    </row>
    <row r="13" customFormat="false" ht="15" hidden="false" customHeight="false" outlineLevel="0" collapsed="false">
      <c r="A13" s="10" t="n">
        <v>12</v>
      </c>
      <c r="B13" s="10" t="n">
        <v>1</v>
      </c>
      <c r="C13" s="10" t="s">
        <v>87</v>
      </c>
      <c r="D13" s="10" t="s">
        <v>104</v>
      </c>
      <c r="E13" s="10" t="s">
        <v>89</v>
      </c>
      <c r="F13" s="10" t="n">
        <v>770</v>
      </c>
      <c r="G13" s="10" t="n">
        <v>0.02</v>
      </c>
      <c r="H13" s="10" t="n">
        <v>2.4</v>
      </c>
      <c r="I13" s="10" t="n">
        <v>3</v>
      </c>
      <c r="J13" s="12" t="n">
        <f aca="false">IF(ISBLANK(Table3[[#This Row],[LiPo Cells min '['#']]]), "", 3.7*Table3[[#This Row],[LiPo Cells min '['#']]])</f>
        <v>11.1</v>
      </c>
      <c r="K13" s="10" t="n">
        <v>5</v>
      </c>
      <c r="L13" s="12" t="n">
        <f aca="false">IF(ISBLANK(Table3[[#This Row],[LiPo Cells max '['#']]]), "", 3.7*Table3[[#This Row],[LiPo Cells max '['#']]])</f>
        <v>18.5</v>
      </c>
      <c r="M13" s="10" t="n">
        <v>42</v>
      </c>
      <c r="N13" s="10" t="n">
        <v>700</v>
      </c>
      <c r="O13" s="10" t="n">
        <f aca="false">4.2*Table3[[#This Row],[LiPo Cells max '['#']]]*Table3[[#This Row],[Max Current '[A']]]</f>
        <v>882</v>
      </c>
      <c r="P13" s="13" t="n">
        <f aca="false">IF(ISBLANK(Table3[[#This Row],[Max Power '[W']]]), "", ((Table3[[#This Row],[Calc Power '[W']]] - Table3[[#This Row],[Max Power '[W']]])/Table3[[#This Row],[Max Power '[W']]]))</f>
        <v>0.26</v>
      </c>
      <c r="Q13" s="10" t="n">
        <v>42</v>
      </c>
      <c r="R13" s="10" t="n">
        <v>4</v>
      </c>
      <c r="S13" s="10"/>
    </row>
    <row r="14" customFormat="false" ht="15" hidden="false" customHeight="false" outlineLevel="0" collapsed="false">
      <c r="A14" s="10" t="n">
        <v>13</v>
      </c>
      <c r="B14" s="10" t="n">
        <v>4</v>
      </c>
      <c r="C14" s="10" t="s">
        <v>22</v>
      </c>
      <c r="D14" s="10" t="s">
        <v>105</v>
      </c>
      <c r="E14" s="10" t="s">
        <v>106</v>
      </c>
      <c r="F14" s="10" t="n">
        <v>2350</v>
      </c>
      <c r="G14" s="10" t="n">
        <v>0.077</v>
      </c>
      <c r="H14" s="10" t="n">
        <v>0.6</v>
      </c>
      <c r="I14" s="10" t="n">
        <v>3</v>
      </c>
      <c r="J14" s="12" t="n">
        <f aca="false">IF(ISBLANK(Table3[[#This Row],[LiPo Cells min '['#']]]), "", 3.7*Table3[[#This Row],[LiPo Cells min '['#']]])</f>
        <v>11.1</v>
      </c>
      <c r="K14" s="10" t="n">
        <v>4</v>
      </c>
      <c r="L14" s="12" t="n">
        <f aca="false">IF(ISBLANK(Table3[[#This Row],[LiPo Cells max '['#']]]), "", 3.7*Table3[[#This Row],[LiPo Cells max '['#']]])</f>
        <v>14.8</v>
      </c>
      <c r="M14" s="10" t="n">
        <v>25</v>
      </c>
      <c r="N14" s="10" t="n">
        <v>420</v>
      </c>
      <c r="O14" s="10" t="n">
        <f aca="false">4.2*Table3[[#This Row],[LiPo Cells max '['#']]]*Table3[[#This Row],[Max Current '[A']]]</f>
        <v>420</v>
      </c>
      <c r="P14" s="13" t="n">
        <f aca="false">IF(ISBLANK(Table3[[#This Row],[Max Power '[W']]]), "", ((Table3[[#This Row],[Calc Power '[W']]] - Table3[[#This Row],[Max Power '[W']]])/Table3[[#This Row],[Max Power '[W']]]))</f>
        <v>0</v>
      </c>
      <c r="Q14" s="10" t="n">
        <v>27</v>
      </c>
      <c r="R14" s="10" t="s">
        <v>107</v>
      </c>
      <c r="S14" s="10" t="s">
        <v>108</v>
      </c>
    </row>
    <row r="15" customFormat="false" ht="15" hidden="false" customHeight="false" outlineLevel="0" collapsed="false">
      <c r="A15" s="10" t="n">
        <v>14</v>
      </c>
      <c r="B15" s="10" t="n">
        <v>1</v>
      </c>
      <c r="C15" s="10" t="s">
        <v>72</v>
      </c>
      <c r="D15" s="10" t="s">
        <v>109</v>
      </c>
      <c r="E15" s="10" t="s">
        <v>98</v>
      </c>
      <c r="F15" s="10" t="n">
        <v>900</v>
      </c>
      <c r="G15" s="10" t="s">
        <v>92</v>
      </c>
      <c r="H15" s="10" t="s">
        <v>92</v>
      </c>
      <c r="I15" s="10" t="n">
        <v>3</v>
      </c>
      <c r="J15" s="12" t="n">
        <f aca="false">IF(ISBLANK(Table3[[#This Row],[LiPo Cells min '['#']]]), "", 3.7*Table3[[#This Row],[LiPo Cells min '['#']]])</f>
        <v>11.1</v>
      </c>
      <c r="K15" s="10" t="n">
        <v>4</v>
      </c>
      <c r="L15" s="12" t="n">
        <f aca="false">IF(ISBLANK(Table3[[#This Row],[LiPo Cells max '['#']]]), "", 3.7*Table3[[#This Row],[LiPo Cells max '['#']]])</f>
        <v>14.8</v>
      </c>
      <c r="M15" s="10" t="n">
        <v>55</v>
      </c>
      <c r="N15" s="10" t="n">
        <v>815</v>
      </c>
      <c r="O15" s="10" t="n">
        <f aca="false">4.2*Table3[[#This Row],[LiPo Cells max '['#']]]*Table3[[#This Row],[Max Current '[A']]]</f>
        <v>924</v>
      </c>
      <c r="P15" s="13" t="n">
        <f aca="false">IF(ISBLANK(Table3[[#This Row],[Max Power '[W']]]), "", ((Table3[[#This Row],[Calc Power '[W']]] - Table3[[#This Row],[Max Power '[W']]])/Table3[[#This Row],[Max Power '[W']]]))</f>
        <v>0.133742331288344</v>
      </c>
      <c r="Q15" s="10" t="n">
        <v>35</v>
      </c>
      <c r="R15" s="10" t="n">
        <v>3</v>
      </c>
      <c r="S15" s="10"/>
    </row>
    <row r="16" customFormat="false" ht="15" hidden="false" customHeight="false" outlineLevel="0" collapsed="false">
      <c r="A16" s="10" t="n">
        <v>15</v>
      </c>
      <c r="B16" s="10" t="n">
        <v>1</v>
      </c>
      <c r="C16" s="10" t="s">
        <v>110</v>
      </c>
      <c r="D16" s="10" t="s">
        <v>111</v>
      </c>
      <c r="E16" s="10" t="s">
        <v>98</v>
      </c>
      <c r="F16" s="10" t="n">
        <v>775</v>
      </c>
      <c r="G16" s="10" t="n">
        <v>0.069</v>
      </c>
      <c r="H16" s="10" t="n">
        <v>0.5</v>
      </c>
      <c r="I16" s="10" t="n">
        <v>3</v>
      </c>
      <c r="J16" s="12" t="n">
        <f aca="false">IF(ISBLANK(Table3[[#This Row],[LiPo Cells min '['#']]]), "", 3.7*Table3[[#This Row],[LiPo Cells min '['#']]])</f>
        <v>11.1</v>
      </c>
      <c r="K16" s="10" t="n">
        <v>5</v>
      </c>
      <c r="L16" s="12" t="n">
        <f aca="false">IF(ISBLANK(Table3[[#This Row],[LiPo Cells max '['#']]]), "", 3.7*Table3[[#This Row],[LiPo Cells max '['#']]])</f>
        <v>18.5</v>
      </c>
      <c r="M16" s="10" t="n">
        <v>36</v>
      </c>
      <c r="N16" s="10" t="n">
        <v>535</v>
      </c>
      <c r="O16" s="10" t="n">
        <f aca="false">4.2*Table3[[#This Row],[LiPo Cells max '['#']]]*Table3[[#This Row],[Max Current '[A']]]</f>
        <v>756</v>
      </c>
      <c r="P16" s="13" t="n">
        <f aca="false">IF(ISBLANK(Table3[[#This Row],[Max Power '[W']]]), "", ((Table3[[#This Row],[Calc Power '[W']]] - Table3[[#This Row],[Max Power '[W']]])/Table3[[#This Row],[Max Power '[W']]]))</f>
        <v>0.413084112149533</v>
      </c>
      <c r="Q16" s="10" t="n">
        <v>35.5</v>
      </c>
      <c r="R16" s="10" t="n">
        <v>3.5</v>
      </c>
      <c r="S16" s="10"/>
    </row>
    <row r="17" customFormat="false" ht="15" hidden="false" customHeight="false" outlineLevel="0" collapsed="false">
      <c r="A17" s="10" t="n">
        <v>16</v>
      </c>
      <c r="B17" s="10" t="n">
        <v>1</v>
      </c>
      <c r="C17" s="10" t="s">
        <v>96</v>
      </c>
      <c r="D17" s="10" t="s">
        <v>112</v>
      </c>
      <c r="E17" s="10" t="s">
        <v>113</v>
      </c>
      <c r="F17" s="10" t="n">
        <v>700</v>
      </c>
      <c r="G17" s="10" t="n">
        <v>0.018</v>
      </c>
      <c r="H17" s="10" t="n">
        <v>0.9</v>
      </c>
      <c r="I17" s="10" t="n">
        <v>3</v>
      </c>
      <c r="J17" s="12" t="n">
        <f aca="false">IF(ISBLANK(Table3[[#This Row],[LiPo Cells min '['#']]]), "", 3.7*Table3[[#This Row],[LiPo Cells min '['#']]])</f>
        <v>11.1</v>
      </c>
      <c r="K17" s="10" t="n">
        <v>6</v>
      </c>
      <c r="L17" s="12" t="n">
        <f aca="false">IF(ISBLANK(Table3[[#This Row],[LiPo Cells max '['#']]]), "", 3.7*Table3[[#This Row],[LiPo Cells max '['#']]])</f>
        <v>22.2</v>
      </c>
      <c r="M17" s="10" t="n">
        <v>65</v>
      </c>
      <c r="N17" s="10" t="n">
        <v>1400</v>
      </c>
      <c r="O17" s="10" t="n">
        <f aca="false">4.2*Table3[[#This Row],[LiPo Cells max '['#']]]*Table3[[#This Row],[Max Current '[A']]]</f>
        <v>1638</v>
      </c>
      <c r="P17" s="13" t="n">
        <f aca="false">IF(ISBLANK(Table3[[#This Row],[Max Power '[W']]]), "", ((Table3[[#This Row],[Calc Power '[W']]] - Table3[[#This Row],[Max Power '[W']]])/Table3[[#This Row],[Max Power '[W']]]))</f>
        <v>0.17</v>
      </c>
      <c r="Q17" s="10" t="n">
        <v>43</v>
      </c>
      <c r="R17" s="10"/>
      <c r="S17" s="10"/>
    </row>
    <row r="18" customFormat="false" ht="15" hidden="false" customHeight="false" outlineLevel="0" collapsed="false">
      <c r="A18" s="10" t="n">
        <v>17</v>
      </c>
      <c r="B18" s="10" t="n">
        <v>1</v>
      </c>
      <c r="C18" s="10" t="s">
        <v>114</v>
      </c>
      <c r="D18" s="10" t="s">
        <v>115</v>
      </c>
      <c r="E18" s="10" t="s">
        <v>89</v>
      </c>
      <c r="F18" s="10" t="n">
        <v>890</v>
      </c>
      <c r="G18" s="10" t="n">
        <v>0.2</v>
      </c>
      <c r="H18" s="10" t="n">
        <v>0.7</v>
      </c>
      <c r="I18" s="10" t="n">
        <v>2</v>
      </c>
      <c r="J18" s="12" t="n">
        <f aca="false">IF(ISBLANK(Table3[[#This Row],[LiPo Cells min '['#']]]), "", 3.7*Table3[[#This Row],[LiPo Cells min '['#']]])</f>
        <v>7.4</v>
      </c>
      <c r="K18" s="10" t="n">
        <v>3</v>
      </c>
      <c r="L18" s="12" t="n">
        <f aca="false">IF(ISBLANK(Table3[[#This Row],[LiPo Cells max '['#']]]), "", 3.7*Table3[[#This Row],[LiPo Cells max '['#']]])</f>
        <v>11.1</v>
      </c>
      <c r="M18" s="10" t="n">
        <v>18</v>
      </c>
      <c r="N18" s="10" t="n">
        <v>175</v>
      </c>
      <c r="O18" s="10" t="n">
        <f aca="false">4.2*Table3[[#This Row],[LiPo Cells max '['#']]]*Table3[[#This Row],[Max Current '[A']]]</f>
        <v>226.8</v>
      </c>
      <c r="P18" s="13" t="n">
        <f aca="false">IF(ISBLANK(Table3[[#This Row],[Max Power '[W']]]), "", ((Table3[[#This Row],[Calc Power '[W']]] - Table3[[#This Row],[Max Power '[W']]])/Table3[[#This Row],[Max Power '[W']]]))</f>
        <v>0.296</v>
      </c>
      <c r="Q18" s="10" t="n">
        <v>28</v>
      </c>
      <c r="R18" s="10" t="n">
        <v>3</v>
      </c>
      <c r="S18" s="10"/>
    </row>
    <row r="19" customFormat="false" ht="15" hidden="false" customHeight="false" outlineLevel="0" collapsed="false">
      <c r="A19" s="10" t="n">
        <v>18</v>
      </c>
      <c r="B19" s="10" t="n">
        <v>1</v>
      </c>
      <c r="C19" s="10" t="s">
        <v>72</v>
      </c>
      <c r="D19" s="10" t="s">
        <v>116</v>
      </c>
      <c r="E19" s="10" t="s">
        <v>98</v>
      </c>
      <c r="F19" s="10" t="n">
        <v>1100</v>
      </c>
      <c r="G19" s="10" t="s">
        <v>92</v>
      </c>
      <c r="H19" s="10" t="s">
        <v>92</v>
      </c>
      <c r="I19" s="10" t="n">
        <v>3</v>
      </c>
      <c r="J19" s="12" t="n">
        <f aca="false">IF(ISBLANK(Table3[[#This Row],[LiPo Cells min '['#']]]), "", 3.7*Table3[[#This Row],[LiPo Cells min '['#']]])</f>
        <v>11.1</v>
      </c>
      <c r="K19" s="10" t="n">
        <v>4</v>
      </c>
      <c r="L19" s="12" t="n">
        <f aca="false">IF(ISBLANK(Table3[[#This Row],[LiPo Cells max '['#']]]), "", 3.7*Table3[[#This Row],[LiPo Cells max '['#']]])</f>
        <v>14.8</v>
      </c>
      <c r="M19" s="10" t="n">
        <v>20</v>
      </c>
      <c r="N19" s="10" t="n">
        <v>290</v>
      </c>
      <c r="O19" s="10" t="n">
        <f aca="false">4.2*Table3[[#This Row],[LiPo Cells max '['#']]]*Table3[[#This Row],[Max Current '[A']]]</f>
        <v>336</v>
      </c>
      <c r="P19" s="13" t="n">
        <f aca="false">IF(ISBLANK(Table3[[#This Row],[Max Power '[W']]]), "", ((Table3[[#This Row],[Calc Power '[W']]] - Table3[[#This Row],[Max Power '[W']]])/Table3[[#This Row],[Max Power '[W']]]))</f>
        <v>0.158620689655172</v>
      </c>
      <c r="Q19" s="10" t="n">
        <v>28</v>
      </c>
      <c r="R19" s="10" t="n">
        <v>3</v>
      </c>
      <c r="S19" s="10"/>
    </row>
    <row r="20" customFormat="false" ht="15" hidden="false" customHeight="false" outlineLevel="0" collapsed="false">
      <c r="A20" s="10" t="n">
        <v>19</v>
      </c>
      <c r="B20" s="10" t="n">
        <v>1</v>
      </c>
      <c r="C20" s="10" t="s">
        <v>52</v>
      </c>
      <c r="D20" s="10" t="s">
        <v>117</v>
      </c>
      <c r="E20" s="10" t="s">
        <v>95</v>
      </c>
      <c r="F20" s="10" t="n">
        <v>800</v>
      </c>
      <c r="G20" s="10" t="n">
        <v>0.01</v>
      </c>
      <c r="H20" s="10" t="n">
        <v>2.5</v>
      </c>
      <c r="I20" s="10" t="n">
        <v>10</v>
      </c>
      <c r="J20" s="12" t="n">
        <f aca="false">IF(ISBLANK(Table3[[#This Row],[LiPo Cells min '['#']]]), "", 3.7*Table3[[#This Row],[LiPo Cells min '['#']]])</f>
        <v>37</v>
      </c>
      <c r="K20" s="10" t="n">
        <v>12</v>
      </c>
      <c r="L20" s="12" t="n">
        <f aca="false">IF(ISBLANK(Table3[[#This Row],[LiPo Cells max '['#']]]), "", 3.7*Table3[[#This Row],[LiPo Cells max '['#']]])</f>
        <v>44.4</v>
      </c>
      <c r="M20" s="10" t="n">
        <v>100</v>
      </c>
      <c r="N20" s="10" t="n">
        <v>4200</v>
      </c>
      <c r="O20" s="10" t="n">
        <f aca="false">4.2*Table3[[#This Row],[LiPo Cells max '['#']]]*Table3[[#This Row],[Max Current '[A']]]</f>
        <v>5040</v>
      </c>
      <c r="P20" s="13" t="n">
        <f aca="false">IF(ISBLANK(Table3[[#This Row],[Max Power '[W']]]), "", ((Table3[[#This Row],[Calc Power '[W']]] - Table3[[#This Row],[Max Power '[W']]])/Table3[[#This Row],[Max Power '[W']]]))</f>
        <v>0.2</v>
      </c>
      <c r="Q20" s="10" t="n">
        <v>48.9</v>
      </c>
      <c r="R20" s="10" t="n">
        <v>5</v>
      </c>
      <c r="S20" s="10"/>
    </row>
    <row r="21" customFormat="false" ht="15" hidden="false" customHeight="false" outlineLevel="0" collapsed="false">
      <c r="A21" s="10" t="n">
        <v>20</v>
      </c>
      <c r="B21" s="10" t="n">
        <v>1</v>
      </c>
      <c r="C21" s="10" t="s">
        <v>76</v>
      </c>
      <c r="D21" s="10" t="s">
        <v>118</v>
      </c>
      <c r="E21" s="10" t="s">
        <v>78</v>
      </c>
      <c r="F21" s="10" t="n">
        <v>2200</v>
      </c>
      <c r="G21" s="10" t="n">
        <v>0.11</v>
      </c>
      <c r="H21" s="10" t="n">
        <v>1.1</v>
      </c>
      <c r="I21" s="10" t="n">
        <v>2</v>
      </c>
      <c r="J21" s="12" t="n">
        <f aca="false">IF(ISBLANK(Table3[[#This Row],[LiPo Cells min '['#']]]), "", 3.7*Table3[[#This Row],[LiPo Cells min '['#']]])</f>
        <v>7.4</v>
      </c>
      <c r="K21" s="10" t="n">
        <v>2</v>
      </c>
      <c r="L21" s="12" t="n">
        <f aca="false">IF(ISBLANK(Table3[[#This Row],[LiPo Cells max '['#']]]), "", 3.7*Table3[[#This Row],[LiPo Cells max '['#']]])</f>
        <v>7.4</v>
      </c>
      <c r="M21" s="10" t="n">
        <v>7</v>
      </c>
      <c r="N21" s="10" t="n">
        <v>75</v>
      </c>
      <c r="O21" s="10" t="n">
        <f aca="false">4.2*Table3[[#This Row],[LiPo Cells max '['#']]]*Table3[[#This Row],[Max Current '[A']]]</f>
        <v>58.8</v>
      </c>
      <c r="P21" s="13" t="n">
        <f aca="false">IF(ISBLANK(Table3[[#This Row],[Max Power '[W']]]), "", ((Table3[[#This Row],[Calc Power '[W']]] - Table3[[#This Row],[Max Power '[W']]])/Table3[[#This Row],[Max Power '[W']]]))</f>
        <v>-0.216</v>
      </c>
      <c r="Q21" s="10" t="n">
        <v>21</v>
      </c>
      <c r="R21" s="10" t="s">
        <v>79</v>
      </c>
      <c r="S21" s="10"/>
    </row>
    <row r="22" customFormat="false" ht="15" hidden="false" customHeight="false" outlineLevel="0" collapsed="false">
      <c r="A22" s="10" t="n">
        <v>21</v>
      </c>
      <c r="B22" s="10" t="n">
        <v>1</v>
      </c>
      <c r="C22" s="10" t="s">
        <v>81</v>
      </c>
      <c r="D22" s="10" t="s">
        <v>119</v>
      </c>
      <c r="E22" s="10" t="s">
        <v>83</v>
      </c>
      <c r="F22" s="10" t="n">
        <v>710</v>
      </c>
      <c r="G22" s="10" t="n">
        <v>0.345</v>
      </c>
      <c r="H22" s="10" t="n">
        <v>0.4</v>
      </c>
      <c r="I22" s="10" t="n">
        <v>3</v>
      </c>
      <c r="J22" s="12" t="n">
        <f aca="false">IF(ISBLANK(Table3[[#This Row],[LiPo Cells min '['#']]]), "", 3.7*Table3[[#This Row],[LiPo Cells min '['#']]])</f>
        <v>11.1</v>
      </c>
      <c r="K22" s="10" t="n">
        <v>3</v>
      </c>
      <c r="L22" s="12" t="n">
        <f aca="false">IF(ISBLANK(Table3[[#This Row],[LiPo Cells max '['#']]]), "", 3.7*Table3[[#This Row],[LiPo Cells max '['#']]])</f>
        <v>11.1</v>
      </c>
      <c r="M22" s="10" t="n">
        <v>15</v>
      </c>
      <c r="N22" s="10" t="n">
        <v>150</v>
      </c>
      <c r="O22" s="10" t="n">
        <f aca="false">4.2*Table3[[#This Row],[LiPo Cells max '['#']]]*Table3[[#This Row],[Max Current '[A']]]</f>
        <v>189</v>
      </c>
      <c r="P22" s="13" t="n">
        <f aca="false">IF(ISBLANK(Table3[[#This Row],[Max Power '[W']]]), "", ((Table3[[#This Row],[Calc Power '[W']]] - Table3[[#This Row],[Max Power '[W']]])/Table3[[#This Row],[Max Power '[W']]]))</f>
        <v>0.26</v>
      </c>
      <c r="Q22" s="10" t="n">
        <v>27.7</v>
      </c>
      <c r="R22" s="10" t="s">
        <v>79</v>
      </c>
      <c r="S22" s="10"/>
    </row>
    <row r="23" customFormat="false" ht="15" hidden="false" customHeight="false" outlineLevel="0" collapsed="false">
      <c r="A23" s="10" t="n">
        <v>22</v>
      </c>
      <c r="B23" s="10" t="n">
        <v>1</v>
      </c>
      <c r="C23" s="10" t="s">
        <v>87</v>
      </c>
      <c r="D23" s="10" t="s">
        <v>120</v>
      </c>
      <c r="E23" s="10" t="s">
        <v>89</v>
      </c>
      <c r="F23" s="10" t="n">
        <v>740</v>
      </c>
      <c r="G23" s="10" t="n">
        <v>0.26</v>
      </c>
      <c r="H23" s="10" t="n">
        <v>0.7</v>
      </c>
      <c r="I23" s="10" t="n">
        <v>2</v>
      </c>
      <c r="J23" s="12" t="n">
        <f aca="false">IF(ISBLANK(Table3[[#This Row],[LiPo Cells min '['#']]]), "", 3.7*Table3[[#This Row],[LiPo Cells min '['#']]])</f>
        <v>7.4</v>
      </c>
      <c r="K23" s="10" t="n">
        <v>3</v>
      </c>
      <c r="L23" s="12" t="n">
        <f aca="false">IF(ISBLANK(Table3[[#This Row],[LiPo Cells max '['#']]]), "", 3.7*Table3[[#This Row],[LiPo Cells max '['#']]])</f>
        <v>11.1</v>
      </c>
      <c r="M23" s="10" t="n">
        <v>10</v>
      </c>
      <c r="N23" s="10" t="n">
        <v>140</v>
      </c>
      <c r="O23" s="10" t="n">
        <f aca="false">4.2*Table3[[#This Row],[LiPo Cells max '['#']]]*Table3[[#This Row],[Max Current '[A']]]</f>
        <v>126</v>
      </c>
      <c r="P23" s="13" t="n">
        <f aca="false">IF(ISBLANK(Table3[[#This Row],[Max Power '[W']]]), "", ((Table3[[#This Row],[Calc Power '[W']]] - Table3[[#This Row],[Max Power '[W']]])/Table3[[#This Row],[Max Power '[W']]]))</f>
        <v>-0.0999999999999999</v>
      </c>
      <c r="Q23" s="10" t="n">
        <v>28</v>
      </c>
      <c r="R23" s="10" t="n">
        <v>3</v>
      </c>
      <c r="S23" s="10"/>
    </row>
    <row r="24" customFormat="false" ht="15" hidden="false" customHeight="false" outlineLevel="0" collapsed="false">
      <c r="A24" s="10" t="n">
        <v>23</v>
      </c>
      <c r="B24" s="10" t="n">
        <v>1</v>
      </c>
      <c r="C24" s="10" t="s">
        <v>121</v>
      </c>
      <c r="D24" s="10" t="s">
        <v>122</v>
      </c>
      <c r="E24" s="10" t="s">
        <v>123</v>
      </c>
      <c r="F24" s="10" t="n">
        <v>4300</v>
      </c>
      <c r="G24" s="10" t="n">
        <v>0.01648</v>
      </c>
      <c r="H24" s="10" t="n">
        <v>4.96</v>
      </c>
      <c r="I24" s="10" t="n">
        <v>3</v>
      </c>
      <c r="J24" s="12" t="n">
        <f aca="false">IF(ISBLANK(Table3[[#This Row],[LiPo Cells min '['#']]]), "", 3.7*Table3[[#This Row],[LiPo Cells min '['#']]])</f>
        <v>11.1</v>
      </c>
      <c r="K24" s="10" t="n">
        <v>3</v>
      </c>
      <c r="L24" s="12" t="n">
        <f aca="false">IF(ISBLANK(Table3[[#This Row],[LiPo Cells max '['#']]]), "", 3.7*Table3[[#This Row],[LiPo Cells max '['#']]])</f>
        <v>11.1</v>
      </c>
      <c r="M24" s="10" t="n">
        <v>60</v>
      </c>
      <c r="N24" s="10" t="n">
        <v>600</v>
      </c>
      <c r="O24" s="10" t="n">
        <f aca="false">4.2*Table3[[#This Row],[LiPo Cells max '['#']]]*Table3[[#This Row],[Max Current '[A']]]</f>
        <v>756</v>
      </c>
      <c r="P24" s="13" t="n">
        <f aca="false">IF(ISBLANK(Table3[[#This Row],[Max Power '[W']]]), "", ((Table3[[#This Row],[Calc Power '[W']]] - Table3[[#This Row],[Max Power '[W']]])/Table3[[#This Row],[Max Power '[W']]]))</f>
        <v>0.26</v>
      </c>
      <c r="Q24" s="10" t="n">
        <v>29</v>
      </c>
      <c r="R24" s="10" t="s">
        <v>79</v>
      </c>
      <c r="S24" s="10"/>
    </row>
    <row r="25" customFormat="false" ht="15" hidden="false" customHeight="false" outlineLevel="0" collapsed="false">
      <c r="A25" s="10" t="n">
        <v>24</v>
      </c>
      <c r="B25" s="10" t="n">
        <v>1</v>
      </c>
      <c r="C25" s="10" t="s">
        <v>124</v>
      </c>
      <c r="D25" s="10" t="s">
        <v>125</v>
      </c>
      <c r="E25" s="10" t="s">
        <v>126</v>
      </c>
      <c r="F25" s="10" t="n">
        <v>1600</v>
      </c>
      <c r="G25" s="10" t="s">
        <v>92</v>
      </c>
      <c r="H25" s="10" t="s">
        <v>92</v>
      </c>
      <c r="I25" s="10" t="n">
        <v>2</v>
      </c>
      <c r="J25" s="12" t="n">
        <f aca="false">IF(ISBLANK(Table3[[#This Row],[LiPo Cells min '['#']]]), "", 3.7*Table3[[#This Row],[LiPo Cells min '['#']]])</f>
        <v>7.4</v>
      </c>
      <c r="K25" s="10" t="n">
        <v>3</v>
      </c>
      <c r="L25" s="12" t="n">
        <f aca="false">IF(ISBLANK(Table3[[#This Row],[LiPo Cells max '['#']]]), "", 3.7*Table3[[#This Row],[LiPo Cells max '['#']]])</f>
        <v>11.1</v>
      </c>
      <c r="M25" s="10" t="n">
        <v>18</v>
      </c>
      <c r="N25" s="10" t="n">
        <v>140</v>
      </c>
      <c r="O25" s="10" t="n">
        <f aca="false">4.2*Table3[[#This Row],[LiPo Cells max '['#']]]*Table3[[#This Row],[Max Current '[A']]]</f>
        <v>226.8</v>
      </c>
      <c r="P25" s="13" t="n">
        <f aca="false">IF(ISBLANK(Table3[[#This Row],[Max Power '[W']]]), "", ((Table3[[#This Row],[Calc Power '[W']]] - Table3[[#This Row],[Max Power '[W']]])/Table3[[#This Row],[Max Power '[W']]]))</f>
        <v>0.62</v>
      </c>
      <c r="Q25" s="10" t="n">
        <v>28.5</v>
      </c>
      <c r="R25" s="10" t="n">
        <v>3.5</v>
      </c>
      <c r="S25" s="10"/>
    </row>
    <row r="26" customFormat="false" ht="15" hidden="false" customHeight="false" outlineLevel="0" collapsed="false">
      <c r="A26" s="10" t="n">
        <v>25</v>
      </c>
      <c r="B26" s="10" t="n">
        <v>1</v>
      </c>
      <c r="C26" s="10" t="s">
        <v>87</v>
      </c>
      <c r="D26" s="10" t="s">
        <v>104</v>
      </c>
      <c r="E26" s="10" t="s">
        <v>89</v>
      </c>
      <c r="F26" s="10" t="n">
        <v>770</v>
      </c>
      <c r="G26" s="10" t="n">
        <v>0.02</v>
      </c>
      <c r="H26" s="10" t="n">
        <v>2.4</v>
      </c>
      <c r="I26" s="10" t="n">
        <v>3</v>
      </c>
      <c r="J26" s="12" t="n">
        <f aca="false">IF(ISBLANK(Table3[[#This Row],[LiPo Cells min '['#']]]), "", 3.7*Table3[[#This Row],[LiPo Cells min '['#']]])</f>
        <v>11.1</v>
      </c>
      <c r="K26" s="10" t="n">
        <v>5</v>
      </c>
      <c r="L26" s="12" t="n">
        <f aca="false">IF(ISBLANK(Table3[[#This Row],[LiPo Cells max '['#']]]), "", 3.7*Table3[[#This Row],[LiPo Cells max '['#']]])</f>
        <v>18.5</v>
      </c>
      <c r="M26" s="10" t="n">
        <v>42</v>
      </c>
      <c r="N26" s="10" t="n">
        <v>700</v>
      </c>
      <c r="O26" s="10" t="n">
        <f aca="false">4.2*Table3[[#This Row],[LiPo Cells max '['#']]]*Table3[[#This Row],[Max Current '[A']]]</f>
        <v>882</v>
      </c>
      <c r="P26" s="13" t="n">
        <f aca="false">IF(ISBLANK(Table3[[#This Row],[Max Power '[W']]]), "", ((Table3[[#This Row],[Calc Power '[W']]] - Table3[[#This Row],[Max Power '[W']]])/Table3[[#This Row],[Max Power '[W']]]))</f>
        <v>0.26</v>
      </c>
      <c r="Q26" s="10" t="n">
        <v>42</v>
      </c>
      <c r="R26" s="10" t="n">
        <v>3.5</v>
      </c>
      <c r="S26" s="10" t="s">
        <v>127</v>
      </c>
    </row>
    <row r="27" customFormat="false" ht="15" hidden="false" customHeight="false" outlineLevel="0" collapsed="false">
      <c r="A27" s="10" t="n">
        <v>26</v>
      </c>
      <c r="B27" s="10" t="n">
        <v>1</v>
      </c>
      <c r="C27" s="10" t="s">
        <v>87</v>
      </c>
      <c r="D27" s="10" t="s">
        <v>128</v>
      </c>
      <c r="E27" s="10" t="s">
        <v>89</v>
      </c>
      <c r="F27" s="10" t="n">
        <v>870</v>
      </c>
      <c r="G27" s="10" t="n">
        <v>0.03</v>
      </c>
      <c r="H27" s="10" t="n">
        <v>2.4</v>
      </c>
      <c r="I27" s="10" t="n">
        <v>3</v>
      </c>
      <c r="J27" s="12" t="n">
        <f aca="false">IF(ISBLANK(Table3[[#This Row],[LiPo Cells min '['#']]]), "", 3.7*Table3[[#This Row],[LiPo Cells min '['#']]])</f>
        <v>11.1</v>
      </c>
      <c r="K27" s="10" t="n">
        <v>4</v>
      </c>
      <c r="L27" s="12" t="n">
        <f aca="false">IF(ISBLANK(Table3[[#This Row],[LiPo Cells max '['#']]]), "", 3.7*Table3[[#This Row],[LiPo Cells max '['#']]])</f>
        <v>14.8</v>
      </c>
      <c r="M27" s="10" t="n">
        <v>32</v>
      </c>
      <c r="N27" s="10" t="n">
        <v>550</v>
      </c>
      <c r="O27" s="10" t="n">
        <f aca="false">4.2*Table3[[#This Row],[LiPo Cells max '['#']]]*Table3[[#This Row],[Max Current '[A']]]</f>
        <v>537.6</v>
      </c>
      <c r="P27" s="13" t="n">
        <f aca="false">IF(ISBLANK(Table3[[#This Row],[Max Power '[W']]]), "", ((Table3[[#This Row],[Calc Power '[W']]] - Table3[[#This Row],[Max Power '[W']]])/Table3[[#This Row],[Max Power '[W']]]))</f>
        <v>-0.0225454545454545</v>
      </c>
      <c r="Q27" s="10" t="n">
        <v>35</v>
      </c>
      <c r="R27" s="10"/>
      <c r="S27" s="10" t="s">
        <v>127</v>
      </c>
    </row>
    <row r="28" customFormat="false" ht="15" hidden="false" customHeight="false" outlineLevel="0" collapsed="false">
      <c r="A28" s="10" t="n">
        <v>27</v>
      </c>
      <c r="B28" s="10"/>
      <c r="C28" s="10"/>
      <c r="D28" s="10"/>
      <c r="E28" s="10"/>
      <c r="F28" s="10"/>
      <c r="G28" s="10"/>
      <c r="H28" s="10"/>
      <c r="I28" s="10"/>
      <c r="J28" s="12" t="str">
        <f aca="false">IF(ISBLANK(Table3[[#This Row],[LiPo Cells min '['#']]]), "", 3.7*Table3[[#This Row],[LiPo Cells min '['#']]])</f>
        <v/>
      </c>
      <c r="K28" s="10"/>
      <c r="L28" s="12" t="str">
        <f aca="false">IF(ISBLANK(Table3[[#This Row],[LiPo Cells max '['#']]]), "", 3.7*Table3[[#This Row],[LiPo Cells max '['#']]])</f>
        <v/>
      </c>
      <c r="M28" s="10"/>
      <c r="N28" s="10"/>
      <c r="O28" s="10"/>
      <c r="P28" s="13" t="str">
        <f aca="false">IF(ISBLANK(Table3[[#This Row],[Max Power '[W']]]), "", ((Table3[[#This Row],[Calc Power '[W']]] - Table3[[#This Row],[Max Power '[W']]])/Table3[[#This Row],[Max Power '[W']]]))</f>
        <v/>
      </c>
      <c r="Q28" s="10"/>
      <c r="R28" s="10"/>
      <c r="S28" s="10"/>
    </row>
    <row r="29" customFormat="false" ht="15" hidden="false" customHeight="false" outlineLevel="0" collapsed="false">
      <c r="A29" s="10" t="n">
        <v>28</v>
      </c>
      <c r="B29" s="10"/>
      <c r="C29" s="10"/>
      <c r="D29" s="10"/>
      <c r="E29" s="10"/>
      <c r="F29" s="10"/>
      <c r="G29" s="10"/>
      <c r="H29" s="10"/>
      <c r="I29" s="10"/>
      <c r="J29" s="12" t="str">
        <f aca="false">IF(ISBLANK(Table3[[#This Row],[LiPo Cells min '['#']]]), "", 3.7*Table3[[#This Row],[LiPo Cells min '['#']]])</f>
        <v/>
      </c>
      <c r="K29" s="10"/>
      <c r="L29" s="12" t="str">
        <f aca="false">IF(ISBLANK(Table3[[#This Row],[LiPo Cells max '['#']]]), "", 3.7*Table3[[#This Row],[LiPo Cells max '['#']]])</f>
        <v/>
      </c>
      <c r="M29" s="10"/>
      <c r="N29" s="10"/>
      <c r="O29" s="10"/>
      <c r="P29" s="13" t="str">
        <f aca="false">IF(ISBLANK(Table3[[#This Row],[Max Power '[W']]]), "", ((Table3[[#This Row],[Calc Power '[W']]] - Table3[[#This Row],[Max Power '[W']]])/Table3[[#This Row],[Max Power '[W']]]))</f>
        <v/>
      </c>
      <c r="Q29" s="10"/>
      <c r="R29" s="10"/>
      <c r="S29" s="10"/>
    </row>
    <row r="30" customFormat="false" ht="15" hidden="false" customHeight="false" outlineLevel="0" collapsed="false">
      <c r="A30" s="10" t="n">
        <v>29</v>
      </c>
      <c r="B30" s="10"/>
      <c r="C30" s="10"/>
      <c r="D30" s="10"/>
      <c r="E30" s="10"/>
      <c r="F30" s="10"/>
      <c r="G30" s="10"/>
      <c r="H30" s="10"/>
      <c r="I30" s="10"/>
      <c r="J30" s="12" t="str">
        <f aca="false">IF(ISBLANK(Table3[[#This Row],[LiPo Cells min '['#']]]), "", 3.7*Table3[[#This Row],[LiPo Cells min '['#']]])</f>
        <v/>
      </c>
      <c r="K30" s="10"/>
      <c r="L30" s="12" t="str">
        <f aca="false">IF(ISBLANK(Table3[[#This Row],[LiPo Cells max '['#']]]), "", 3.7*Table3[[#This Row],[LiPo Cells max '['#']]])</f>
        <v/>
      </c>
      <c r="M30" s="10"/>
      <c r="N30" s="10"/>
      <c r="O30" s="10"/>
      <c r="P30" s="13" t="str">
        <f aca="false">IF(ISBLANK(Table3[[#This Row],[Max Power '[W']]]), "", ((Table3[[#This Row],[Calc Power '[W']]] - Table3[[#This Row],[Max Power '[W']]])/Table3[[#This Row],[Max Power '[W']]]))</f>
        <v/>
      </c>
      <c r="Q30" s="10"/>
      <c r="R30" s="10"/>
      <c r="S30" s="10"/>
    </row>
    <row r="31" customFormat="false" ht="15" hidden="false" customHeight="false" outlineLevel="0" collapsed="false">
      <c r="A31" s="10" t="n">
        <v>30</v>
      </c>
      <c r="B31" s="10"/>
      <c r="C31" s="10"/>
      <c r="D31" s="10"/>
      <c r="E31" s="10"/>
      <c r="F31" s="10"/>
      <c r="G31" s="10"/>
      <c r="H31" s="10"/>
      <c r="I31" s="10"/>
      <c r="J31" s="12" t="str">
        <f aca="false">IF(ISBLANK(Table3[[#This Row],[LiPo Cells min '['#']]]), "", 3.7*Table3[[#This Row],[LiPo Cells min '['#']]])</f>
        <v/>
      </c>
      <c r="K31" s="10"/>
      <c r="L31" s="12" t="str">
        <f aca="false">IF(ISBLANK(Table3[[#This Row],[LiPo Cells max '['#']]]), "", 3.7*Table3[[#This Row],[LiPo Cells max '['#']]])</f>
        <v/>
      </c>
      <c r="M31" s="10"/>
      <c r="N31" s="10"/>
      <c r="O31" s="10"/>
      <c r="P31" s="13" t="str">
        <f aca="false">IF(ISBLANK(Table3[[#This Row],[Max Power '[W']]]), "", ((Table3[[#This Row],[Calc Power '[W']]] - Table3[[#This Row],[Max Power '[W']]])/Table3[[#This Row],[Max Power '[W']]]))</f>
        <v/>
      </c>
      <c r="Q31" s="10"/>
      <c r="R31" s="10"/>
      <c r="S31" s="10"/>
    </row>
    <row r="32" customFormat="false" ht="15" hidden="false" customHeight="false" outlineLevel="0" collapsed="false">
      <c r="A32" s="10" t="n">
        <v>31</v>
      </c>
      <c r="B32" s="10"/>
      <c r="C32" s="10"/>
      <c r="D32" s="10"/>
      <c r="E32" s="10"/>
      <c r="F32" s="10"/>
      <c r="G32" s="10"/>
      <c r="H32" s="10"/>
      <c r="I32" s="10"/>
      <c r="J32" s="12" t="str">
        <f aca="false">IF(ISBLANK(Table3[[#This Row],[LiPo Cells min '['#']]]), "", 3.7*Table3[[#This Row],[LiPo Cells min '['#']]])</f>
        <v/>
      </c>
      <c r="K32" s="10"/>
      <c r="L32" s="12" t="str">
        <f aca="false">IF(ISBLANK(Table3[[#This Row],[LiPo Cells max '['#']]]), "", 3.7*Table3[[#This Row],[LiPo Cells max '['#']]])</f>
        <v/>
      </c>
      <c r="M32" s="10"/>
      <c r="N32" s="10"/>
      <c r="O32" s="10"/>
      <c r="P32" s="13" t="str">
        <f aca="false">IF(ISBLANK(Table3[[#This Row],[Max Power '[W']]]), "", ((Table3[[#This Row],[Calc Power '[W']]] - Table3[[#This Row],[Max Power '[W']]])/Table3[[#This Row],[Max Power '[W']]]))</f>
        <v/>
      </c>
      <c r="Q32" s="10"/>
      <c r="R32" s="10"/>
      <c r="S32" s="10"/>
    </row>
    <row r="33" customFormat="false" ht="15" hidden="false" customHeight="false" outlineLevel="0" collapsed="false">
      <c r="A33" s="10" t="n">
        <v>32</v>
      </c>
      <c r="B33" s="10"/>
      <c r="C33" s="10"/>
      <c r="D33" s="10"/>
      <c r="E33" s="10"/>
      <c r="F33" s="10"/>
      <c r="G33" s="10"/>
      <c r="H33" s="10"/>
      <c r="I33" s="10"/>
      <c r="J33" s="12" t="str">
        <f aca="false">IF(ISBLANK(Table3[[#This Row],[LiPo Cells min '['#']]]), "", 3.7*Table3[[#This Row],[LiPo Cells min '['#']]])</f>
        <v/>
      </c>
      <c r="K33" s="10"/>
      <c r="L33" s="12" t="str">
        <f aca="false">IF(ISBLANK(Table3[[#This Row],[LiPo Cells max '['#']]]), "", 3.7*Table3[[#This Row],[LiPo Cells max '['#']]])</f>
        <v/>
      </c>
      <c r="M33" s="10"/>
      <c r="N33" s="10"/>
      <c r="O33" s="10"/>
      <c r="P33" s="13" t="str">
        <f aca="false">IF(ISBLANK(Table3[[#This Row],[Max Power '[W']]]), "", ((Table3[[#This Row],[Calc Power '[W']]] - Table3[[#This Row],[Max Power '[W']]])/Table3[[#This Row],[Max Power '[W']]]))</f>
        <v/>
      </c>
      <c r="Q33" s="10"/>
      <c r="R33" s="10"/>
      <c r="S33" s="10"/>
    </row>
    <row r="34" customFormat="false" ht="15" hidden="false" customHeight="false" outlineLevel="0" collapsed="false">
      <c r="A34" s="10" t="n">
        <v>33</v>
      </c>
      <c r="B34" s="10"/>
      <c r="C34" s="10"/>
      <c r="D34" s="10"/>
      <c r="E34" s="10"/>
      <c r="F34" s="10"/>
      <c r="G34" s="10"/>
      <c r="H34" s="10"/>
      <c r="I34" s="10"/>
      <c r="J34" s="12" t="str">
        <f aca="false">IF(ISBLANK(Table3[[#This Row],[LiPo Cells min '['#']]]), "", 3.7*Table3[[#This Row],[LiPo Cells min '['#']]])</f>
        <v/>
      </c>
      <c r="K34" s="10"/>
      <c r="L34" s="12" t="str">
        <f aca="false">IF(ISBLANK(Table3[[#This Row],[LiPo Cells max '['#']]]), "", 3.7*Table3[[#This Row],[LiPo Cells max '['#']]])</f>
        <v/>
      </c>
      <c r="M34" s="10"/>
      <c r="N34" s="10"/>
      <c r="O34" s="10"/>
      <c r="P34" s="13" t="str">
        <f aca="false">IF(ISBLANK(Table3[[#This Row],[Max Power '[W']]]), "", ((Table3[[#This Row],[Calc Power '[W']]] - Table3[[#This Row],[Max Power '[W']]])/Table3[[#This Row],[Max Power '[W']]]))</f>
        <v/>
      </c>
      <c r="Q34" s="10"/>
      <c r="R34" s="10"/>
      <c r="S34" s="10"/>
    </row>
    <row r="35" customFormat="false" ht="15" hidden="false" customHeight="false" outlineLevel="0" collapsed="false">
      <c r="A35" s="10" t="n">
        <v>34</v>
      </c>
      <c r="B35" s="10"/>
      <c r="C35" s="10"/>
      <c r="D35" s="10"/>
      <c r="E35" s="10"/>
      <c r="F35" s="10"/>
      <c r="G35" s="10"/>
      <c r="H35" s="10"/>
      <c r="I35" s="10"/>
      <c r="J35" s="12" t="str">
        <f aca="false">IF(ISBLANK(Table3[[#This Row],[LiPo Cells min '['#']]]), "", 3.7*Table3[[#This Row],[LiPo Cells min '['#']]])</f>
        <v/>
      </c>
      <c r="K35" s="10"/>
      <c r="L35" s="12" t="str">
        <f aca="false">IF(ISBLANK(Table3[[#This Row],[LiPo Cells max '['#']]]), "", 3.7*Table3[[#This Row],[LiPo Cells max '['#']]])</f>
        <v/>
      </c>
      <c r="M35" s="10"/>
      <c r="N35" s="10"/>
      <c r="O35" s="10"/>
      <c r="P35" s="13" t="str">
        <f aca="false">IF(ISBLANK(Table3[[#This Row],[Max Power '[W']]]), "", ((Table3[[#This Row],[Calc Power '[W']]] - Table3[[#This Row],[Max Power '[W']]])/Table3[[#This Row],[Max Power '[W']]]))</f>
        <v/>
      </c>
      <c r="Q35" s="10"/>
      <c r="R35" s="10"/>
      <c r="S35" s="10"/>
    </row>
    <row r="36" customFormat="false" ht="15" hidden="false" customHeight="false" outlineLevel="0" collapsed="false">
      <c r="A36" s="10" t="n">
        <v>35</v>
      </c>
      <c r="B36" s="10"/>
      <c r="C36" s="10"/>
      <c r="D36" s="10"/>
      <c r="E36" s="10"/>
      <c r="F36" s="10"/>
      <c r="G36" s="10"/>
      <c r="H36" s="10"/>
      <c r="I36" s="10"/>
      <c r="J36" s="12" t="str">
        <f aca="false">IF(ISBLANK(Table3[[#This Row],[LiPo Cells min '['#']]]), "", 3.7*Table3[[#This Row],[LiPo Cells min '['#']]])</f>
        <v/>
      </c>
      <c r="K36" s="10"/>
      <c r="L36" s="12" t="str">
        <f aca="false">IF(ISBLANK(Table3[[#This Row],[LiPo Cells max '['#']]]), "", 3.7*Table3[[#This Row],[LiPo Cells max '['#']]])</f>
        <v/>
      </c>
      <c r="M36" s="10"/>
      <c r="N36" s="10"/>
      <c r="O36" s="10"/>
      <c r="P36" s="13" t="str">
        <f aca="false">IF(ISBLANK(Table3[[#This Row],[Max Power '[W']]]), "", ((Table3[[#This Row],[Calc Power '[W']]] - Table3[[#This Row],[Max Power '[W']]])/Table3[[#This Row],[Max Power '[W']]]))</f>
        <v/>
      </c>
      <c r="Q36" s="10"/>
      <c r="R36" s="10"/>
      <c r="S36" s="10"/>
    </row>
    <row r="37" customFormat="false" ht="15" hidden="false" customHeight="false" outlineLevel="0" collapsed="false">
      <c r="A37" s="10" t="n">
        <v>36</v>
      </c>
      <c r="B37" s="10"/>
      <c r="C37" s="10"/>
      <c r="D37" s="10"/>
      <c r="E37" s="10"/>
      <c r="F37" s="10"/>
      <c r="G37" s="10"/>
      <c r="H37" s="10"/>
      <c r="I37" s="10"/>
      <c r="J37" s="12" t="str">
        <f aca="false">IF(ISBLANK(Table3[[#This Row],[LiPo Cells min '['#']]]), "", 3.7*Table3[[#This Row],[LiPo Cells min '['#']]])</f>
        <v/>
      </c>
      <c r="K37" s="10"/>
      <c r="L37" s="12" t="str">
        <f aca="false">IF(ISBLANK(Table3[[#This Row],[LiPo Cells max '['#']]]), "", 3.7*Table3[[#This Row],[LiPo Cells max '['#']]])</f>
        <v/>
      </c>
      <c r="M37" s="10"/>
      <c r="N37" s="10"/>
      <c r="O37" s="10"/>
      <c r="P37" s="13" t="str">
        <f aca="false">IF(ISBLANK(Table3[[#This Row],[Max Power '[W']]]), "", ((Table3[[#This Row],[Calc Power '[W']]] - Table3[[#This Row],[Max Power '[W']]])/Table3[[#This Row],[Max Power '[W']]]))</f>
        <v/>
      </c>
      <c r="Q37" s="10"/>
      <c r="R37" s="10"/>
      <c r="S37" s="10"/>
    </row>
    <row r="38" customFormat="false" ht="15" hidden="false" customHeight="false" outlineLevel="0" collapsed="false">
      <c r="A38" s="10" t="n">
        <v>37</v>
      </c>
      <c r="B38" s="10"/>
      <c r="C38" s="10"/>
      <c r="D38" s="10"/>
      <c r="E38" s="10"/>
      <c r="F38" s="10"/>
      <c r="G38" s="10"/>
      <c r="H38" s="10"/>
      <c r="I38" s="10"/>
      <c r="J38" s="12" t="str">
        <f aca="false">IF(ISBLANK(Table3[[#This Row],[LiPo Cells min '['#']]]), "", 3.7*Table3[[#This Row],[LiPo Cells min '['#']]])</f>
        <v/>
      </c>
      <c r="K38" s="10"/>
      <c r="L38" s="12" t="str">
        <f aca="false">IF(ISBLANK(Table3[[#This Row],[LiPo Cells max '['#']]]), "", 3.7*Table3[[#This Row],[LiPo Cells max '['#']]])</f>
        <v/>
      </c>
      <c r="M38" s="10"/>
      <c r="N38" s="10"/>
      <c r="O38" s="10"/>
      <c r="P38" s="13" t="str">
        <f aca="false">IF(ISBLANK(Table3[[#This Row],[Max Power '[W']]]), "", ((Table3[[#This Row],[Calc Power '[W']]] - Table3[[#This Row],[Max Power '[W']]])/Table3[[#This Row],[Max Power '[W']]]))</f>
        <v/>
      </c>
      <c r="Q38" s="10"/>
      <c r="R38" s="10"/>
      <c r="S38" s="10"/>
    </row>
    <row r="39" customFormat="false" ht="15" hidden="false" customHeight="false" outlineLevel="0" collapsed="false">
      <c r="A39" s="10" t="n">
        <v>38</v>
      </c>
      <c r="B39" s="10"/>
      <c r="C39" s="10"/>
      <c r="D39" s="10"/>
      <c r="E39" s="10"/>
      <c r="F39" s="10"/>
      <c r="G39" s="10"/>
      <c r="H39" s="10"/>
      <c r="I39" s="10"/>
      <c r="J39" s="12" t="str">
        <f aca="false">IF(ISBLANK(Table3[[#This Row],[LiPo Cells min '['#']]]), "", 3.7*Table3[[#This Row],[LiPo Cells min '['#']]])</f>
        <v/>
      </c>
      <c r="K39" s="10"/>
      <c r="L39" s="12" t="str">
        <f aca="false">IF(ISBLANK(Table3[[#This Row],[LiPo Cells max '['#']]]), "", 3.7*Table3[[#This Row],[LiPo Cells max '['#']]])</f>
        <v/>
      </c>
      <c r="M39" s="10"/>
      <c r="N39" s="10"/>
      <c r="O39" s="10"/>
      <c r="P39" s="13" t="str">
        <f aca="false">IF(ISBLANK(Table3[[#This Row],[Max Power '[W']]]), "", ((Table3[[#This Row],[Calc Power '[W']]] - Table3[[#This Row],[Max Power '[W']]])/Table3[[#This Row],[Max Power '[W']]]))</f>
        <v/>
      </c>
      <c r="Q39" s="10"/>
      <c r="R39" s="10"/>
      <c r="S39" s="10"/>
    </row>
    <row r="40" customFormat="false" ht="15" hidden="false" customHeight="false" outlineLevel="0" collapsed="false">
      <c r="A40" s="10" t="n">
        <v>39</v>
      </c>
      <c r="B40" s="10"/>
      <c r="C40" s="10"/>
      <c r="D40" s="10"/>
      <c r="E40" s="10"/>
      <c r="F40" s="10"/>
      <c r="G40" s="10"/>
      <c r="H40" s="10"/>
      <c r="I40" s="10"/>
      <c r="J40" s="12" t="str">
        <f aca="false">IF(ISBLANK(Table3[[#This Row],[LiPo Cells min '['#']]]), "", 3.7*Table3[[#This Row],[LiPo Cells min '['#']]])</f>
        <v/>
      </c>
      <c r="K40" s="10"/>
      <c r="L40" s="12" t="str">
        <f aca="false">IF(ISBLANK(Table3[[#This Row],[LiPo Cells max '['#']]]), "", 3.7*Table3[[#This Row],[LiPo Cells max '['#']]])</f>
        <v/>
      </c>
      <c r="M40" s="10"/>
      <c r="N40" s="10"/>
      <c r="O40" s="10"/>
      <c r="P40" s="13" t="str">
        <f aca="false">IF(ISBLANK(Table3[[#This Row],[Max Power '[W']]]), "", ((Table3[[#This Row],[Calc Power '[W']]] - Table3[[#This Row],[Max Power '[W']]])/Table3[[#This Row],[Max Power '[W']]]))</f>
        <v/>
      </c>
      <c r="Q40" s="10"/>
      <c r="R40" s="10"/>
      <c r="S40" s="10"/>
    </row>
    <row r="41" customFormat="false" ht="15" hidden="false" customHeight="false" outlineLevel="0" collapsed="false">
      <c r="A41" s="10" t="n">
        <v>40</v>
      </c>
      <c r="B41" s="10"/>
      <c r="C41" s="10"/>
      <c r="D41" s="10"/>
      <c r="E41" s="10"/>
      <c r="F41" s="10"/>
      <c r="G41" s="10"/>
      <c r="H41" s="10"/>
      <c r="I41" s="10"/>
      <c r="J41" s="12" t="str">
        <f aca="false">IF(ISBLANK(Table3[[#This Row],[LiPo Cells min '['#']]]), "", 3.7*Table3[[#This Row],[LiPo Cells min '['#']]])</f>
        <v/>
      </c>
      <c r="K41" s="10"/>
      <c r="L41" s="12" t="str">
        <f aca="false">IF(ISBLANK(Table3[[#This Row],[LiPo Cells max '['#']]]), "", 3.7*Table3[[#This Row],[LiPo Cells max '['#']]])</f>
        <v/>
      </c>
      <c r="M41" s="10"/>
      <c r="N41" s="10"/>
      <c r="O41" s="10"/>
      <c r="P41" s="13" t="str">
        <f aca="false">IF(ISBLANK(Table3[[#This Row],[Max Power '[W']]]), "", ((Table3[[#This Row],[Calc Power '[W']]] - Table3[[#This Row],[Max Power '[W']]])/Table3[[#This Row],[Max Power '[W']]]))</f>
        <v/>
      </c>
      <c r="Q41" s="10"/>
      <c r="R41" s="10"/>
      <c r="S41" s="10"/>
    </row>
    <row r="42" customFormat="false" ht="15" hidden="false" customHeight="false" outlineLevel="0" collapsed="false">
      <c r="A42" s="10" t="n">
        <v>41</v>
      </c>
      <c r="B42" s="10"/>
      <c r="C42" s="10"/>
      <c r="D42" s="10"/>
      <c r="E42" s="10"/>
      <c r="F42" s="10"/>
      <c r="G42" s="10"/>
      <c r="H42" s="10"/>
      <c r="I42" s="10"/>
      <c r="J42" s="12" t="str">
        <f aca="false">IF(ISBLANK(Table3[[#This Row],[LiPo Cells min '['#']]]), "", 3.7*Table3[[#This Row],[LiPo Cells min '['#']]])</f>
        <v/>
      </c>
      <c r="K42" s="10"/>
      <c r="L42" s="12" t="str">
        <f aca="false">IF(ISBLANK(Table3[[#This Row],[LiPo Cells max '['#']]]), "", 3.7*Table3[[#This Row],[LiPo Cells max '['#']]])</f>
        <v/>
      </c>
      <c r="M42" s="10"/>
      <c r="N42" s="10"/>
      <c r="O42" s="10"/>
      <c r="P42" s="13" t="str">
        <f aca="false">IF(ISBLANK(Table3[[#This Row],[Max Power '[W']]]), "", ((Table3[[#This Row],[Calc Power '[W']]] - Table3[[#This Row],[Max Power '[W']]])/Table3[[#This Row],[Max Power '[W']]]))</f>
        <v/>
      </c>
      <c r="Q42" s="10"/>
      <c r="R42" s="10"/>
      <c r="S42" s="10"/>
    </row>
    <row r="43" customFormat="false" ht="15" hidden="false" customHeight="false" outlineLevel="0" collapsed="false">
      <c r="A43" s="10" t="n">
        <v>42</v>
      </c>
      <c r="B43" s="10"/>
      <c r="C43" s="10"/>
      <c r="D43" s="10"/>
      <c r="E43" s="10"/>
      <c r="F43" s="10"/>
      <c r="G43" s="10"/>
      <c r="H43" s="10"/>
      <c r="I43" s="10"/>
      <c r="J43" s="12" t="str">
        <f aca="false">IF(ISBLANK(Table3[[#This Row],[LiPo Cells min '['#']]]), "", 3.7*Table3[[#This Row],[LiPo Cells min '['#']]])</f>
        <v/>
      </c>
      <c r="K43" s="10"/>
      <c r="L43" s="12" t="str">
        <f aca="false">IF(ISBLANK(Table3[[#This Row],[LiPo Cells max '['#']]]), "", 3.7*Table3[[#This Row],[LiPo Cells max '['#']]])</f>
        <v/>
      </c>
      <c r="M43" s="10"/>
      <c r="N43" s="10"/>
      <c r="O43" s="10"/>
      <c r="P43" s="13" t="str">
        <f aca="false">IF(ISBLANK(Table3[[#This Row],[Max Power '[W']]]), "", ((Table3[[#This Row],[Calc Power '[W']]] - Table3[[#This Row],[Max Power '[W']]])/Table3[[#This Row],[Max Power '[W']]]))</f>
        <v/>
      </c>
      <c r="Q43" s="10"/>
      <c r="R43" s="10"/>
      <c r="S43" s="10"/>
    </row>
    <row r="44" customFormat="false" ht="15" hidden="false" customHeight="false" outlineLevel="0" collapsed="false">
      <c r="A44" s="10" t="n">
        <v>43</v>
      </c>
      <c r="B44" s="10"/>
      <c r="C44" s="10"/>
      <c r="D44" s="10"/>
      <c r="E44" s="10"/>
      <c r="F44" s="10"/>
      <c r="G44" s="10"/>
      <c r="H44" s="10"/>
      <c r="I44" s="10"/>
      <c r="J44" s="12" t="str">
        <f aca="false">IF(ISBLANK(Table3[[#This Row],[LiPo Cells min '['#']]]), "", 3.7*Table3[[#This Row],[LiPo Cells min '['#']]])</f>
        <v/>
      </c>
      <c r="K44" s="10"/>
      <c r="L44" s="12" t="str">
        <f aca="false">IF(ISBLANK(Table3[[#This Row],[LiPo Cells max '['#']]]), "", 3.7*Table3[[#This Row],[LiPo Cells max '['#']]])</f>
        <v/>
      </c>
      <c r="M44" s="10"/>
      <c r="N44" s="10"/>
      <c r="O44" s="10"/>
      <c r="P44" s="13" t="str">
        <f aca="false">IF(ISBLANK(Table3[[#This Row],[Max Power '[W']]]), "", ((Table3[[#This Row],[Calc Power '[W']]] - Table3[[#This Row],[Max Power '[W']]])/Table3[[#This Row],[Max Power '[W']]]))</f>
        <v/>
      </c>
      <c r="Q44" s="10"/>
      <c r="R44" s="10"/>
      <c r="S44" s="10"/>
    </row>
    <row r="45" customFormat="false" ht="15" hidden="false" customHeight="false" outlineLevel="0" collapsed="false">
      <c r="A45" s="10" t="n">
        <v>44</v>
      </c>
      <c r="B45" s="10"/>
      <c r="C45" s="10"/>
      <c r="D45" s="10"/>
      <c r="E45" s="10"/>
      <c r="F45" s="10"/>
      <c r="G45" s="10"/>
      <c r="H45" s="10"/>
      <c r="I45" s="10"/>
      <c r="J45" s="12" t="str">
        <f aca="false">IF(ISBLANK(Table3[[#This Row],[LiPo Cells min '['#']]]), "", 3.7*Table3[[#This Row],[LiPo Cells min '['#']]])</f>
        <v/>
      </c>
      <c r="K45" s="10"/>
      <c r="L45" s="12" t="str">
        <f aca="false">IF(ISBLANK(Table3[[#This Row],[LiPo Cells max '['#']]]), "", 3.7*Table3[[#This Row],[LiPo Cells max '['#']]])</f>
        <v/>
      </c>
      <c r="M45" s="10"/>
      <c r="N45" s="10"/>
      <c r="O45" s="10"/>
      <c r="P45" s="13" t="str">
        <f aca="false">IF(ISBLANK(Table3[[#This Row],[Max Power '[W']]]), "", ((Table3[[#This Row],[Calc Power '[W']]] - Table3[[#This Row],[Max Power '[W']]])/Table3[[#This Row],[Max Power '[W']]]))</f>
        <v/>
      </c>
      <c r="Q45" s="10"/>
      <c r="R45" s="10"/>
      <c r="S45" s="10"/>
    </row>
    <row r="46" customFormat="false" ht="15" hidden="false" customHeight="false" outlineLevel="0" collapsed="false">
      <c r="A46" s="10" t="n">
        <v>45</v>
      </c>
      <c r="B46" s="10"/>
      <c r="C46" s="10"/>
      <c r="D46" s="10"/>
      <c r="E46" s="10"/>
      <c r="F46" s="10"/>
      <c r="G46" s="10"/>
      <c r="H46" s="10"/>
      <c r="I46" s="10"/>
      <c r="J46" s="12" t="str">
        <f aca="false">IF(ISBLANK(Table3[[#This Row],[LiPo Cells min '['#']]]), "", 3.7*Table3[[#This Row],[LiPo Cells min '['#']]])</f>
        <v/>
      </c>
      <c r="K46" s="10"/>
      <c r="L46" s="12" t="str">
        <f aca="false">IF(ISBLANK(Table3[[#This Row],[LiPo Cells max '['#']]]), "", 3.7*Table3[[#This Row],[LiPo Cells max '['#']]])</f>
        <v/>
      </c>
      <c r="M46" s="10"/>
      <c r="N46" s="10"/>
      <c r="O46" s="10"/>
      <c r="P46" s="13" t="str">
        <f aca="false">IF(ISBLANK(Table3[[#This Row],[Max Power '[W']]]), "", ((Table3[[#This Row],[Calc Power '[W']]] - Table3[[#This Row],[Max Power '[W']]])/Table3[[#This Row],[Max Power '[W']]]))</f>
        <v/>
      </c>
      <c r="Q46" s="10"/>
      <c r="R46" s="10"/>
      <c r="S46" s="10"/>
    </row>
    <row r="47" customFormat="false" ht="15" hidden="false" customHeight="false" outlineLevel="0" collapsed="false">
      <c r="A47" s="10" t="n">
        <v>46</v>
      </c>
      <c r="B47" s="10"/>
      <c r="C47" s="10"/>
      <c r="D47" s="10"/>
      <c r="E47" s="10"/>
      <c r="F47" s="10"/>
      <c r="G47" s="10"/>
      <c r="H47" s="10"/>
      <c r="I47" s="10"/>
      <c r="J47" s="12" t="str">
        <f aca="false">IF(ISBLANK(Table3[[#This Row],[LiPo Cells min '['#']]]), "", 3.7*Table3[[#This Row],[LiPo Cells min '['#']]])</f>
        <v/>
      </c>
      <c r="K47" s="10"/>
      <c r="L47" s="12" t="str">
        <f aca="false">IF(ISBLANK(Table3[[#This Row],[LiPo Cells max '['#']]]), "", 3.7*Table3[[#This Row],[LiPo Cells max '['#']]])</f>
        <v/>
      </c>
      <c r="M47" s="10"/>
      <c r="N47" s="10"/>
      <c r="O47" s="10"/>
      <c r="P47" s="13" t="str">
        <f aca="false">IF(ISBLANK(Table3[[#This Row],[Max Power '[W']]]), "", ((Table3[[#This Row],[Calc Power '[W']]] - Table3[[#This Row],[Max Power '[W']]])/Table3[[#This Row],[Max Power '[W']]]))</f>
        <v/>
      </c>
      <c r="Q47" s="10"/>
      <c r="R47" s="10"/>
      <c r="S47" s="10"/>
    </row>
    <row r="48" customFormat="false" ht="15" hidden="false" customHeight="false" outlineLevel="0" collapsed="false">
      <c r="A48" s="10" t="n">
        <v>47</v>
      </c>
      <c r="B48" s="10"/>
      <c r="C48" s="10"/>
      <c r="D48" s="10"/>
      <c r="E48" s="10"/>
      <c r="F48" s="10"/>
      <c r="G48" s="10"/>
      <c r="H48" s="10"/>
      <c r="I48" s="10"/>
      <c r="J48" s="12" t="str">
        <f aca="false">IF(ISBLANK(Table3[[#This Row],[LiPo Cells min '['#']]]), "", 3.7*Table3[[#This Row],[LiPo Cells min '['#']]])</f>
        <v/>
      </c>
      <c r="K48" s="10"/>
      <c r="L48" s="12" t="str">
        <f aca="false">IF(ISBLANK(Table3[[#This Row],[LiPo Cells max '['#']]]), "", 3.7*Table3[[#This Row],[LiPo Cells max '['#']]])</f>
        <v/>
      </c>
      <c r="M48" s="10"/>
      <c r="N48" s="10"/>
      <c r="O48" s="10"/>
      <c r="P48" s="13" t="str">
        <f aca="false">IF(ISBLANK(Table3[[#This Row],[Max Power '[W']]]), "", ((Table3[[#This Row],[Calc Power '[W']]] - Table3[[#This Row],[Max Power '[W']]])/Table3[[#This Row],[Max Power '[W']]]))</f>
        <v/>
      </c>
      <c r="Q48" s="10"/>
      <c r="R48" s="10"/>
      <c r="S48" s="10"/>
    </row>
    <row r="49" customFormat="false" ht="15" hidden="false" customHeight="false" outlineLevel="0" collapsed="false">
      <c r="A49" s="10" t="n">
        <v>48</v>
      </c>
      <c r="B49" s="10"/>
      <c r="C49" s="10"/>
      <c r="D49" s="10"/>
      <c r="E49" s="10"/>
      <c r="F49" s="10"/>
      <c r="G49" s="10"/>
      <c r="H49" s="10"/>
      <c r="I49" s="10"/>
      <c r="J49" s="12" t="str">
        <f aca="false">IF(ISBLANK(Table3[[#This Row],[LiPo Cells min '['#']]]), "", 3.7*Table3[[#This Row],[LiPo Cells min '['#']]])</f>
        <v/>
      </c>
      <c r="K49" s="10"/>
      <c r="L49" s="12" t="str">
        <f aca="false">IF(ISBLANK(Table3[[#This Row],[LiPo Cells max '['#']]]), "", 3.7*Table3[[#This Row],[LiPo Cells max '['#']]])</f>
        <v/>
      </c>
      <c r="M49" s="10"/>
      <c r="N49" s="10"/>
      <c r="O49" s="10"/>
      <c r="P49" s="13" t="str">
        <f aca="false">IF(ISBLANK(Table3[[#This Row],[Max Power '[W']]]), "", ((Table3[[#This Row],[Calc Power '[W']]] - Table3[[#This Row],[Max Power '[W']]])/Table3[[#This Row],[Max Power '[W']]]))</f>
        <v/>
      </c>
      <c r="Q49" s="10"/>
      <c r="R49" s="10"/>
      <c r="S49" s="10"/>
    </row>
    <row r="50" customFormat="false" ht="15" hidden="false" customHeight="false" outlineLevel="0" collapsed="false">
      <c r="A50" s="10" t="n">
        <v>49</v>
      </c>
      <c r="B50" s="10"/>
      <c r="C50" s="10"/>
      <c r="D50" s="10"/>
      <c r="E50" s="10"/>
      <c r="F50" s="10"/>
      <c r="G50" s="10"/>
      <c r="H50" s="10"/>
      <c r="I50" s="10"/>
      <c r="J50" s="12" t="str">
        <f aca="false">IF(ISBLANK(Table3[[#This Row],[LiPo Cells min '['#']]]), "", 3.7*Table3[[#This Row],[LiPo Cells min '['#']]])</f>
        <v/>
      </c>
      <c r="K50" s="10"/>
      <c r="L50" s="12" t="str">
        <f aca="false">IF(ISBLANK(Table3[[#This Row],[LiPo Cells max '['#']]]), "", 3.7*Table3[[#This Row],[LiPo Cells max '['#']]])</f>
        <v/>
      </c>
      <c r="M50" s="10"/>
      <c r="N50" s="10"/>
      <c r="O50" s="10"/>
      <c r="P50" s="13" t="str">
        <f aca="false">IF(ISBLANK(Table3[[#This Row],[Max Power '[W']]]), "", ((Table3[[#This Row],[Calc Power '[W']]] - Table3[[#This Row],[Max Power '[W']]])/Table3[[#This Row],[Max Power '[W']]]))</f>
        <v/>
      </c>
      <c r="Q50" s="10"/>
      <c r="R50" s="10"/>
      <c r="S50" s="10"/>
    </row>
    <row r="51" customFormat="false" ht="15" hidden="false" customHeight="false" outlineLevel="0" collapsed="false">
      <c r="A51" s="10" t="n">
        <v>50</v>
      </c>
      <c r="B51" s="10"/>
      <c r="C51" s="10"/>
      <c r="D51" s="10"/>
      <c r="E51" s="10"/>
      <c r="F51" s="10"/>
      <c r="G51" s="10"/>
      <c r="H51" s="10"/>
      <c r="I51" s="10"/>
      <c r="J51" s="12" t="str">
        <f aca="false">IF(ISBLANK(Table3[[#This Row],[LiPo Cells min '['#']]]), "", 3.7*Table3[[#This Row],[LiPo Cells min '['#']]])</f>
        <v/>
      </c>
      <c r="K51" s="10"/>
      <c r="L51" s="12" t="str">
        <f aca="false">IF(ISBLANK(Table3[[#This Row],[LiPo Cells max '['#']]]), "", 3.7*Table3[[#This Row],[LiPo Cells max '['#']]])</f>
        <v/>
      </c>
      <c r="M51" s="10"/>
      <c r="N51" s="10"/>
      <c r="O51" s="10"/>
      <c r="P51" s="13" t="str">
        <f aca="false">IF(ISBLANK(Table3[[#This Row],[Max Power '[W']]]), "", ((Table3[[#This Row],[Calc Power '[W']]] - Table3[[#This Row],[Max Power '[W']]])/Table3[[#This Row],[Max Power '[W']]]))</f>
        <v/>
      </c>
      <c r="Q51" s="10"/>
      <c r="R51" s="10"/>
      <c r="S51" s="10"/>
    </row>
    <row r="1048576" customFormat="false" ht="12.8" hidden="false" customHeight="false" outlineLevel="0" collapsed="false"/>
  </sheetData>
  <mergeCells count="1">
    <mergeCell ref="U2:Y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LibreOffice/6.0.7.3$Linux_X86_64 LibreOffice_project/00m0$Build-3</Application>
  <Company>Purdue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2017-07-19T18:02:43Z</dcterms:created>
  <dc:creator>Phil Baldwin</dc:creator>
  <dc:description/>
  <dc:language>en-US</dc:language>
  <cp:lastModifiedBy/>
  <dcterms:modified xsi:type="dcterms:W3CDTF">2020-02-13T23:30:08Z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Purdue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