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martinez\Desktop\Yol\Carteras de Inversión\Ejemplos\"/>
    </mc:Choice>
  </mc:AlternateContent>
  <xr:revisionPtr revIDLastSave="0" documentId="13_ncr:1_{C0235DB4-1141-4E87-B190-CA6BDE4899CB}" xr6:coauthVersionLast="44" xr6:coauthVersionMax="44" xr10:uidLastSave="{00000000-0000-0000-0000-000000000000}"/>
  <bookViews>
    <workbookView xWindow="-108" yWindow="-108" windowWidth="23256" windowHeight="12576" xr2:uid="{7C637480-17B8-4C5A-BADF-949F7806C168}"/>
  </bookViews>
  <sheets>
    <sheet name="Result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7" i="1" l="1"/>
  <c r="J49" i="1"/>
  <c r="J50" i="1" s="1"/>
  <c r="J51" i="1" s="1"/>
  <c r="I57" i="1" s="1"/>
  <c r="J37" i="1"/>
  <c r="J39" i="1" s="1"/>
  <c r="J36" i="1"/>
  <c r="M36" i="1" s="1"/>
  <c r="M37" i="1" s="1"/>
  <c r="D36" i="1"/>
  <c r="G36" i="1" s="1"/>
  <c r="J35" i="1"/>
  <c r="M35" i="1" s="1"/>
  <c r="D35" i="1"/>
  <c r="G35" i="1" s="1"/>
  <c r="M39" i="1" l="1"/>
  <c r="M38" i="1"/>
  <c r="E35" i="1"/>
  <c r="K35" i="1"/>
  <c r="E36" i="1"/>
  <c r="K36" i="1"/>
  <c r="K37" i="1"/>
  <c r="D37" i="1"/>
  <c r="J38" i="1"/>
  <c r="F35" i="1"/>
  <c r="L35" i="1"/>
  <c r="F36" i="1"/>
  <c r="L36" i="1"/>
  <c r="L37" i="1" s="1"/>
  <c r="L39" i="1" l="1"/>
  <c r="L38" i="1"/>
  <c r="G37" i="1"/>
  <c r="G38" i="1" s="1"/>
  <c r="G39" i="1" s="1"/>
  <c r="F37" i="1"/>
  <c r="F38" i="1" s="1"/>
  <c r="F39" i="1" s="1"/>
  <c r="D39" i="1"/>
  <c r="D38" i="1"/>
  <c r="E37" i="1"/>
  <c r="E38" i="1" s="1"/>
  <c r="E39" i="1" s="1"/>
  <c r="K39" i="1"/>
  <c r="K38" i="1"/>
</calcChain>
</file>

<file path=xl/sharedStrings.xml><?xml version="1.0" encoding="utf-8"?>
<sst xmlns="http://schemas.openxmlformats.org/spreadsheetml/2006/main" count="85" uniqueCount="60">
  <si>
    <t>Activos</t>
  </si>
  <si>
    <t>IPC</t>
  </si>
  <si>
    <t>AC.MX</t>
  </si>
  <si>
    <t>ALSEA.MX</t>
  </si>
  <si>
    <t>CEMEXCPO.MX</t>
  </si>
  <si>
    <t>ICA.MX</t>
  </si>
  <si>
    <t>KIMBERA.MX</t>
  </si>
  <si>
    <t>CMR</t>
  </si>
  <si>
    <t>CM</t>
  </si>
  <si>
    <t>Rendimientos</t>
  </si>
  <si>
    <t>Beta activo</t>
  </si>
  <si>
    <t>Portafolio</t>
  </si>
  <si>
    <t>WAC</t>
  </si>
  <si>
    <t>WAL</t>
  </si>
  <si>
    <t>WCE</t>
  </si>
  <si>
    <t>WIC</t>
  </si>
  <si>
    <t>WKIM</t>
  </si>
  <si>
    <t>CAPM</t>
  </si>
  <si>
    <t>VaR</t>
  </si>
  <si>
    <t>W=</t>
  </si>
  <si>
    <t>pesos</t>
  </si>
  <si>
    <t>VaR CMR</t>
  </si>
  <si>
    <t>VaR CM</t>
  </si>
  <si>
    <t>alpha=</t>
  </si>
  <si>
    <t>Estadistico</t>
  </si>
  <si>
    <t>1 Día</t>
  </si>
  <si>
    <t>Semana</t>
  </si>
  <si>
    <t xml:space="preserve">Mes </t>
  </si>
  <si>
    <t>Año</t>
  </si>
  <si>
    <t>Retorno</t>
  </si>
  <si>
    <t>Varianza</t>
  </si>
  <si>
    <t>Riesgo</t>
  </si>
  <si>
    <t>VaR  $</t>
  </si>
  <si>
    <t>VaR $</t>
  </si>
  <si>
    <t>VaR proba</t>
  </si>
  <si>
    <t>VaR Proba</t>
  </si>
  <si>
    <t>Backtesting</t>
  </si>
  <si>
    <t>Backtesting CMR</t>
  </si>
  <si>
    <t>Backtesting CM</t>
  </si>
  <si>
    <t>alpha</t>
  </si>
  <si>
    <t>Excepciones</t>
  </si>
  <si>
    <t>H</t>
  </si>
  <si>
    <t>p estimada</t>
  </si>
  <si>
    <t>tu</t>
  </si>
  <si>
    <t>p-value</t>
  </si>
  <si>
    <t>Ho:q=alpha</t>
  </si>
  <si>
    <t>H1:q≠alpha</t>
  </si>
  <si>
    <t>Aceptar Ho.  Si p-valor&gt;alpha</t>
  </si>
  <si>
    <t>Anualizados y porcentaje a dos digitos</t>
  </si>
  <si>
    <t>porcentaje dos digitos</t>
  </si>
  <si>
    <t>Porcentaje dos digitos</t>
  </si>
  <si>
    <t>Ponderadores porcentaje a dos digitos</t>
  </si>
  <si>
    <t>Moneda dos digitos</t>
  </si>
  <si>
    <t>general 4 dígitos</t>
  </si>
  <si>
    <t>general dos digitos</t>
  </si>
  <si>
    <t>misma alpha de arriba</t>
  </si>
  <si>
    <t>general</t>
  </si>
  <si>
    <t>general 6 digitos</t>
  </si>
  <si>
    <t>general 4 digitos</t>
  </si>
  <si>
    <t>Mi botón de retorno a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</si>
</sst>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0.0%"/>
    <numFmt numFmtId="165" formatCode="0.0"/>
    <numFmt numFmtId="166" formatCode="0.0000000000"/>
    <numFmt numFmtId="167" formatCode="0.00000%"/>
    <numFmt numFmtId="168" formatCode="0.0000%"/>
    <numFmt numFmtId="169" formatCode="0.00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Adobe Gothic Std B"/>
      <family val="2"/>
      <charset val="128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64" fontId="0" fillId="0" borderId="0" xfId="2" applyNumberFormat="1" applyFont="1"/>
    <xf numFmtId="165" fontId="0" fillId="0" borderId="0" xfId="2" applyNumberFormat="1" applyFont="1"/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166" fontId="0" fillId="0" borderId="0" xfId="0" applyNumberFormat="1"/>
    <xf numFmtId="167" fontId="0" fillId="0" borderId="0" xfId="2" applyNumberFormat="1" applyFont="1"/>
    <xf numFmtId="0" fontId="5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2" fillId="7" borderId="0" xfId="0" applyFont="1" applyFill="1" applyAlignment="1">
      <alignment horizontal="right"/>
    </xf>
    <xf numFmtId="44" fontId="2" fillId="7" borderId="0" xfId="1" applyFont="1" applyFill="1"/>
    <xf numFmtId="0" fontId="2" fillId="7" borderId="0" xfId="0" applyFont="1" applyFill="1"/>
    <xf numFmtId="0" fontId="2" fillId="7" borderId="5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168" fontId="0" fillId="0" borderId="0" xfId="2" applyNumberFormat="1" applyFont="1"/>
    <xf numFmtId="10" fontId="0" fillId="0" borderId="0" xfId="2" applyNumberFormat="1" applyFont="1"/>
    <xf numFmtId="169" fontId="0" fillId="0" borderId="0" xfId="2" applyNumberFormat="1" applyFont="1"/>
    <xf numFmtId="44" fontId="0" fillId="0" borderId="0" xfId="0" applyNumberFormat="1"/>
    <xf numFmtId="0" fontId="2" fillId="6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121920</xdr:rowOff>
    </xdr:from>
    <xdr:to>
      <xdr:col>10</xdr:col>
      <xdr:colOff>267099</xdr:colOff>
      <xdr:row>13</xdr:row>
      <xdr:rowOff>146480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948464-12BD-40F5-B599-CC1294DAE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487680"/>
          <a:ext cx="4602879" cy="2036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0C363-B436-4161-AF7E-D1A0FE7EBE02}">
  <dimension ref="B2:N57"/>
  <sheetViews>
    <sheetView tabSelected="1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/>
    </sheetView>
  </sheetViews>
  <sheetFormatPr defaultRowHeight="14.4"/>
  <cols>
    <col min="3" max="3" width="13.5546875" bestFit="1" customWidth="1"/>
    <col min="4" max="4" width="13.88671875" bestFit="1" customWidth="1"/>
    <col min="6" max="6" width="12.6640625" bestFit="1" customWidth="1"/>
    <col min="9" max="9" width="15" bestFit="1" customWidth="1"/>
  </cols>
  <sheetData>
    <row r="2" spans="2:3">
      <c r="B2" s="27" t="s">
        <v>59</v>
      </c>
      <c r="C2" s="27"/>
    </row>
    <row r="3" spans="2:3">
      <c r="B3" s="27"/>
      <c r="C3" s="27"/>
    </row>
    <row r="4" spans="2:3">
      <c r="B4" s="27"/>
      <c r="C4" s="27"/>
    </row>
    <row r="5" spans="2:3">
      <c r="B5" s="27"/>
      <c r="C5" s="27"/>
    </row>
    <row r="16" spans="2:3" ht="15" thickBot="1"/>
    <row r="17" spans="3:13">
      <c r="C17" s="1" t="s">
        <v>0</v>
      </c>
      <c r="D17" s="2" t="s">
        <v>1</v>
      </c>
      <c r="E17" s="3" t="s">
        <v>2</v>
      </c>
      <c r="F17" s="3" t="s">
        <v>3</v>
      </c>
      <c r="G17" s="3" t="s">
        <v>4</v>
      </c>
      <c r="H17" s="3" t="s">
        <v>5</v>
      </c>
      <c r="I17" s="3" t="s">
        <v>6</v>
      </c>
      <c r="J17" s="4" t="s">
        <v>7</v>
      </c>
      <c r="K17" s="4" t="s">
        <v>8</v>
      </c>
    </row>
    <row r="18" spans="3:13">
      <c r="C18" s="5" t="s">
        <v>9</v>
      </c>
      <c r="D18" s="6">
        <v>1.0841424722404682E-2</v>
      </c>
      <c r="E18" s="6">
        <v>-2.5319321522264371</v>
      </c>
      <c r="F18" s="6">
        <v>0.4168335263236172</v>
      </c>
      <c r="G18" s="6">
        <v>-0.21035041712216643</v>
      </c>
      <c r="H18" s="6">
        <v>-1.4917880418430898</v>
      </c>
      <c r="I18" s="6">
        <v>0.21884964048117925</v>
      </c>
      <c r="J18" s="6">
        <v>-1.4917880418430898</v>
      </c>
      <c r="K18" s="6">
        <v>0.21884964048117925</v>
      </c>
      <c r="L18" t="s">
        <v>48</v>
      </c>
    </row>
    <row r="19" spans="3:13">
      <c r="C19" s="5" t="s">
        <v>10</v>
      </c>
      <c r="D19" s="7">
        <v>1.0000000000000002</v>
      </c>
      <c r="E19" s="7">
        <v>-5.8521072676544943</v>
      </c>
      <c r="F19" s="7">
        <v>0.83329949942330805</v>
      </c>
      <c r="G19" s="7">
        <v>1.9284569707403971</v>
      </c>
      <c r="H19" s="7">
        <v>2.1139577414483717</v>
      </c>
      <c r="I19" s="7">
        <v>0.61945255989974746</v>
      </c>
      <c r="J19">
        <v>0.81890987295544693</v>
      </c>
      <c r="K19">
        <v>0.2363809232111522</v>
      </c>
      <c r="L19" t="s">
        <v>50</v>
      </c>
    </row>
    <row r="20" spans="3:13">
      <c r="D20" t="s">
        <v>51</v>
      </c>
      <c r="I20" t="s">
        <v>48</v>
      </c>
    </row>
    <row r="21" spans="3:13" ht="15" thickBot="1">
      <c r="C21" s="8" t="s">
        <v>11</v>
      </c>
      <c r="D21" s="3" t="s">
        <v>12</v>
      </c>
      <c r="E21" s="3" t="s">
        <v>13</v>
      </c>
      <c r="F21" s="3" t="s">
        <v>14</v>
      </c>
      <c r="G21" s="3" t="s">
        <v>15</v>
      </c>
      <c r="H21" s="3" t="s">
        <v>16</v>
      </c>
      <c r="I21" s="9" t="s">
        <v>17</v>
      </c>
    </row>
    <row r="22" spans="3:13">
      <c r="C22" s="2" t="s">
        <v>7</v>
      </c>
      <c r="D22">
        <v>-7.5565811176009747E-4</v>
      </c>
      <c r="E22">
        <v>0.4203973644099907</v>
      </c>
      <c r="F22" s="10">
        <v>8.5321601943405295E-2</v>
      </c>
      <c r="G22">
        <v>-4.6972180204913616E-3</v>
      </c>
      <c r="H22">
        <v>0.49973390977885546</v>
      </c>
      <c r="I22" s="11">
        <v>1.3619189873732996E-2</v>
      </c>
    </row>
    <row r="23" spans="3:13">
      <c r="C23" s="12" t="s">
        <v>8</v>
      </c>
      <c r="D23">
        <v>-5.3961120974803821E-3</v>
      </c>
      <c r="E23">
        <v>1.1202456690024629</v>
      </c>
      <c r="F23">
        <v>-0.28338140724417776</v>
      </c>
      <c r="G23">
        <v>-0.19177350356489548</v>
      </c>
      <c r="H23">
        <v>0.36030535390409052</v>
      </c>
      <c r="I23" s="11">
        <v>2.2554677647958699E-2</v>
      </c>
    </row>
    <row r="25" spans="3:13" ht="18">
      <c r="C25" s="13" t="s">
        <v>18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7" spans="3:13">
      <c r="C27" s="14" t="s">
        <v>19</v>
      </c>
      <c r="D27" s="15">
        <v>1000000</v>
      </c>
      <c r="E27" s="16" t="s">
        <v>20</v>
      </c>
    </row>
    <row r="30" spans="3:13">
      <c r="C30" s="17" t="s">
        <v>21</v>
      </c>
      <c r="D30" s="18"/>
      <c r="E30" s="18"/>
      <c r="F30" s="18"/>
      <c r="G30" s="18"/>
      <c r="I30" s="17" t="s">
        <v>22</v>
      </c>
      <c r="J30" s="18"/>
      <c r="K30" s="18"/>
      <c r="L30" s="18"/>
      <c r="M30" s="18"/>
    </row>
    <row r="32" spans="3:13">
      <c r="C32" s="14" t="s">
        <v>23</v>
      </c>
      <c r="D32">
        <v>0.05</v>
      </c>
      <c r="E32" t="s">
        <v>54</v>
      </c>
      <c r="I32" s="14" t="s">
        <v>23</v>
      </c>
      <c r="J32">
        <v>0.05</v>
      </c>
    </row>
    <row r="34" spans="3:14">
      <c r="C34" s="19" t="s">
        <v>24</v>
      </c>
      <c r="D34" s="20" t="s">
        <v>25</v>
      </c>
      <c r="E34" s="20" t="s">
        <v>26</v>
      </c>
      <c r="F34" s="20" t="s">
        <v>27</v>
      </c>
      <c r="G34" s="20" t="s">
        <v>28</v>
      </c>
      <c r="I34" s="19" t="s">
        <v>24</v>
      </c>
      <c r="J34" s="20" t="s">
        <v>25</v>
      </c>
      <c r="K34" s="20" t="s">
        <v>26</v>
      </c>
      <c r="L34" s="20" t="s">
        <v>27</v>
      </c>
      <c r="M34" s="20" t="s">
        <v>28</v>
      </c>
    </row>
    <row r="35" spans="3:14">
      <c r="C35" s="20" t="s">
        <v>29</v>
      </c>
      <c r="D35" s="21" t="e">
        <f>#REF!</f>
        <v>#REF!</v>
      </c>
      <c r="E35" s="21" t="e">
        <f>5*D35</f>
        <v>#REF!</v>
      </c>
      <c r="F35" s="21" t="e">
        <f>20*D35</f>
        <v>#REF!</v>
      </c>
      <c r="G35" s="21" t="e">
        <f>250*D35</f>
        <v>#REF!</v>
      </c>
      <c r="I35" s="20" t="s">
        <v>29</v>
      </c>
      <c r="J35" s="22" t="e">
        <f>#REF!</f>
        <v>#REF!</v>
      </c>
      <c r="K35" s="22" t="e">
        <f>J35*5</f>
        <v>#REF!</v>
      </c>
      <c r="L35" s="22" t="e">
        <f>J35*20</f>
        <v>#REF!</v>
      </c>
      <c r="M35" s="22" t="e">
        <f>J35*250</f>
        <v>#REF!</v>
      </c>
      <c r="N35" t="s">
        <v>49</v>
      </c>
    </row>
    <row r="36" spans="3:14">
      <c r="C36" s="20" t="s">
        <v>30</v>
      </c>
      <c r="D36" s="21" t="e">
        <f>#REF!</f>
        <v>#REF!</v>
      </c>
      <c r="E36" s="21" t="e">
        <f>5*D36</f>
        <v>#REF!</v>
      </c>
      <c r="F36" s="21" t="e">
        <f>20*D36</f>
        <v>#REF!</v>
      </c>
      <c r="G36" s="21" t="e">
        <f>250*D36</f>
        <v>#REF!</v>
      </c>
      <c r="I36" s="20" t="s">
        <v>30</v>
      </c>
      <c r="J36" s="23" t="e">
        <f>#REF!</f>
        <v>#REF!</v>
      </c>
      <c r="K36" s="23" t="e">
        <f>J36*5</f>
        <v>#REF!</v>
      </c>
      <c r="L36" s="23" t="e">
        <f>J36*20</f>
        <v>#REF!</v>
      </c>
      <c r="M36" s="23" t="e">
        <f>J36*250</f>
        <v>#REF!</v>
      </c>
      <c r="N36" t="s">
        <v>49</v>
      </c>
    </row>
    <row r="37" spans="3:14">
      <c r="C37" s="20" t="s">
        <v>31</v>
      </c>
      <c r="D37" s="21" t="e">
        <f>SQRT(D36)</f>
        <v>#REF!</v>
      </c>
      <c r="E37" s="21" t="e">
        <f>SQRT(5)*D37</f>
        <v>#REF!</v>
      </c>
      <c r="F37" s="21" t="e">
        <f>SQRT(20)*D37</f>
        <v>#REF!</v>
      </c>
      <c r="G37" s="21" t="e">
        <f>SQRT(240)*D37</f>
        <v>#REF!</v>
      </c>
      <c r="I37" s="20" t="s">
        <v>31</v>
      </c>
      <c r="J37" s="23" t="e">
        <f>#REF!</f>
        <v>#REF!</v>
      </c>
      <c r="K37" s="23" t="e">
        <f>J37*SQRT(5)</f>
        <v>#REF!</v>
      </c>
      <c r="L37" s="23" t="e">
        <f>SQRT(L36)</f>
        <v>#REF!</v>
      </c>
      <c r="M37" s="23" t="e">
        <f>SQRT(M36)</f>
        <v>#REF!</v>
      </c>
      <c r="N37" t="s">
        <v>49</v>
      </c>
    </row>
    <row r="38" spans="3:14">
      <c r="C38" s="20" t="s">
        <v>32</v>
      </c>
      <c r="D38" s="24" t="e">
        <f>_xlfn.NORM.S.INV($O$8)*D37*$O$3</f>
        <v>#NUM!</v>
      </c>
      <c r="E38" s="24" t="e">
        <f t="shared" ref="E38:F38" si="0">_xlfn.NORM.S.INV($O$8)*E37*$O$3</f>
        <v>#NUM!</v>
      </c>
      <c r="F38" s="24" t="e">
        <f t="shared" si="0"/>
        <v>#NUM!</v>
      </c>
      <c r="G38" s="24" t="e">
        <f>_xlfn.NORM.S.INV($O$8)*G37*$O$3</f>
        <v>#NUM!</v>
      </c>
      <c r="I38" s="20" t="s">
        <v>33</v>
      </c>
      <c r="J38" s="24" t="e">
        <f>_xlfn.NORM.S.INV($U$8)*J37*$O$3</f>
        <v>#NUM!</v>
      </c>
      <c r="K38" s="24" t="e">
        <f t="shared" ref="K38:M38" si="1">_xlfn.NORM.S.INV($U$8)*K37*$O$3</f>
        <v>#NUM!</v>
      </c>
      <c r="L38" s="24" t="e">
        <f t="shared" si="1"/>
        <v>#NUM!</v>
      </c>
      <c r="M38" s="24" t="e">
        <f t="shared" si="1"/>
        <v>#NUM!</v>
      </c>
      <c r="N38" t="s">
        <v>52</v>
      </c>
    </row>
    <row r="39" spans="3:14">
      <c r="C39" s="20" t="s">
        <v>34</v>
      </c>
      <c r="D39" t="e">
        <f>_xlfn.NORM.S.INV($O$8)*D37</f>
        <v>#NUM!</v>
      </c>
      <c r="E39" t="e">
        <f>E38/$O$3</f>
        <v>#NUM!</v>
      </c>
      <c r="F39" t="e">
        <f t="shared" ref="F39:G39" si="2">F38/$O$3</f>
        <v>#NUM!</v>
      </c>
      <c r="G39" t="e">
        <f t="shared" si="2"/>
        <v>#NUM!</v>
      </c>
      <c r="I39" s="20" t="s">
        <v>35</v>
      </c>
      <c r="J39" t="e">
        <f>_xlfn.NORM.S.INV($U$8)*J37</f>
        <v>#NUM!</v>
      </c>
      <c r="K39" t="e">
        <f t="shared" ref="K39:M39" si="3">_xlfn.NORM.S.INV($U$8)*K37</f>
        <v>#NUM!</v>
      </c>
      <c r="L39" t="e">
        <f t="shared" si="3"/>
        <v>#NUM!</v>
      </c>
      <c r="M39" t="e">
        <f t="shared" si="3"/>
        <v>#NUM!</v>
      </c>
      <c r="N39" t="s">
        <v>53</v>
      </c>
    </row>
    <row r="40" spans="3:14">
      <c r="D40">
        <v>-1.7832256318721932E-2</v>
      </c>
      <c r="K40" s="24"/>
    </row>
    <row r="41" spans="3:14" ht="18">
      <c r="C41" s="13" t="s">
        <v>36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4" spans="3:14">
      <c r="C44" s="18" t="s">
        <v>37</v>
      </c>
      <c r="D44" s="18"/>
      <c r="E44" s="18"/>
      <c r="F44" s="18"/>
      <c r="G44" s="18"/>
      <c r="I44" s="18" t="s">
        <v>38</v>
      </c>
      <c r="J44" s="18"/>
      <c r="K44" s="18"/>
      <c r="L44" s="18"/>
      <c r="M44" s="18"/>
    </row>
    <row r="46" spans="3:14">
      <c r="C46" s="14" t="s">
        <v>39</v>
      </c>
      <c r="D46">
        <v>0.05</v>
      </c>
      <c r="E46" t="s">
        <v>55</v>
      </c>
      <c r="I46" s="14" t="s">
        <v>39</v>
      </c>
      <c r="J46">
        <v>0.05</v>
      </c>
    </row>
    <row r="47" spans="3:14">
      <c r="C47" s="14" t="s">
        <v>40</v>
      </c>
      <c r="D47">
        <v>17</v>
      </c>
      <c r="E47" t="s">
        <v>56</v>
      </c>
      <c r="I47" s="14" t="s">
        <v>40</v>
      </c>
      <c r="J47">
        <v>17</v>
      </c>
    </row>
    <row r="48" spans="3:14">
      <c r="C48" s="14" t="s">
        <v>41</v>
      </c>
      <c r="D48">
        <v>251</v>
      </c>
      <c r="E48" t="s">
        <v>56</v>
      </c>
      <c r="I48" s="14" t="s">
        <v>41</v>
      </c>
      <c r="J48">
        <v>251</v>
      </c>
    </row>
    <row r="49" spans="3:13">
      <c r="C49" s="14" t="s">
        <v>42</v>
      </c>
      <c r="D49">
        <v>6.7729083665338641E-2</v>
      </c>
      <c r="E49" t="s">
        <v>57</v>
      </c>
      <c r="I49" s="14" t="s">
        <v>42</v>
      </c>
      <c r="J49">
        <f>J47/J48</f>
        <v>6.7729083665338641E-2</v>
      </c>
    </row>
    <row r="50" spans="3:13">
      <c r="C50" s="14" t="s">
        <v>43</v>
      </c>
      <c r="D50">
        <v>1.5023193153694616</v>
      </c>
      <c r="E50" t="s">
        <v>58</v>
      </c>
      <c r="I50" s="14" t="s">
        <v>43</v>
      </c>
      <c r="J50">
        <f>-2*LN(POWER((1-J46)/(1-J49),J48-J47)*POWER(J46/J49,J47))</f>
        <v>1.5023193153694616</v>
      </c>
    </row>
    <row r="51" spans="3:13">
      <c r="C51" s="14" t="s">
        <v>44</v>
      </c>
      <c r="D51">
        <v>0.22031484196674911</v>
      </c>
      <c r="E51" t="s">
        <v>58</v>
      </c>
      <c r="I51" s="14" t="s">
        <v>44</v>
      </c>
      <c r="J51">
        <f>1-_xlfn.CHISQ.DIST(J50,1,TRUE)</f>
        <v>0.22031484196674911</v>
      </c>
    </row>
    <row r="53" spans="3:13">
      <c r="C53" s="25" t="s">
        <v>45</v>
      </c>
      <c r="D53" s="25"/>
      <c r="E53" s="25" t="s">
        <v>46</v>
      </c>
      <c r="F53" s="25"/>
      <c r="G53" s="25"/>
      <c r="I53" s="25" t="s">
        <v>45</v>
      </c>
      <c r="J53" s="25"/>
      <c r="K53" s="25" t="s">
        <v>46</v>
      </c>
      <c r="L53" s="25"/>
      <c r="M53" s="25"/>
    </row>
    <row r="55" spans="3:13">
      <c r="C55" s="25" t="s">
        <v>47</v>
      </c>
      <c r="D55" s="25"/>
      <c r="E55" s="25"/>
      <c r="F55" s="25"/>
      <c r="G55" s="25"/>
      <c r="I55" s="25" t="s">
        <v>47</v>
      </c>
      <c r="J55" s="25"/>
      <c r="K55" s="25"/>
      <c r="L55" s="25"/>
      <c r="M55" s="25"/>
    </row>
    <row r="57" spans="3:13" ht="21">
      <c r="C57" s="26" t="str">
        <f>IF(D50&gt;D51,"El modelo de VaR no adecuado","El modelo de VaR  es adecuado")</f>
        <v>El modelo de VaR no adecuado</v>
      </c>
      <c r="D57" s="26"/>
      <c r="E57" s="26"/>
      <c r="F57" s="26"/>
      <c r="G57" s="26"/>
      <c r="I57" s="26" t="str">
        <f>IF(J51&gt;J46,"El modelo de VaR es correcto","El modelo de VaR no es correcto")</f>
        <v>El modelo de VaR es correcto</v>
      </c>
      <c r="J57" s="26"/>
      <c r="K57" s="26"/>
      <c r="L57" s="26"/>
      <c r="M57" s="26"/>
    </row>
  </sheetData>
  <mergeCells count="15">
    <mergeCell ref="C57:G57"/>
    <mergeCell ref="I57:M57"/>
    <mergeCell ref="B2:C5"/>
    <mergeCell ref="C53:D53"/>
    <mergeCell ref="E53:G53"/>
    <mergeCell ref="I53:J53"/>
    <mergeCell ref="K53:M53"/>
    <mergeCell ref="C55:G55"/>
    <mergeCell ref="I55:M55"/>
    <mergeCell ref="C25:M25"/>
    <mergeCell ref="C30:G30"/>
    <mergeCell ref="I30:M30"/>
    <mergeCell ref="C41:M41"/>
    <mergeCell ref="C44:G44"/>
    <mergeCell ref="I44:M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Martinez, Yolanda</dc:creator>
  <cp:lastModifiedBy>Martinez, Yolanda</cp:lastModifiedBy>
  <dcterms:created xsi:type="dcterms:W3CDTF">2021-01-26T02:02:45Z</dcterms:created>
  <dcterms:modified xsi:type="dcterms:W3CDTF">2021-01-26T02:11:39Z</dcterms:modified>
</cp:coreProperties>
</file>