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artinez\Desktop\Yol\Carteras de Inversión\Ejemplos\"/>
    </mc:Choice>
  </mc:AlternateContent>
  <xr:revisionPtr revIDLastSave="0" documentId="13_ncr:1_{7CF26226-B19D-478F-A7D7-B4C1B2B24C48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Precios" sheetId="1" r:id="rId1"/>
    <sheet name="Rendimientos" sheetId="3" r:id="rId2"/>
    <sheet name="FE" sheetId="4" r:id="rId3"/>
    <sheet name="Resultados" sheetId="5" r:id="rId4"/>
  </sheets>
  <definedNames>
    <definedName name="_xlnm._FilterDatabase" localSheetId="0" hidden="1">Precios!$A$1:$F$510</definedName>
    <definedName name="solver_adj" localSheetId="2" hidden="1">FE!$B$50:$C$50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FE!$B$50</definedName>
    <definedName name="solver_lhs2" localSheetId="2" hidden="1">FE!$C$50</definedName>
    <definedName name="solver_lhs3" localSheetId="2" hidden="1">FE!$G$50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FE!$H$50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2</definedName>
    <definedName name="solver_rhs1" localSheetId="2" hidden="1">1</definedName>
    <definedName name="solver_rhs2" localSheetId="2" hidden="1">1</definedName>
    <definedName name="solver_rhs3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8" i="5" l="1"/>
  <c r="W52" i="5"/>
  <c r="V58" i="5" s="1"/>
  <c r="W51" i="5"/>
  <c r="W49" i="5"/>
  <c r="W48" i="5"/>
  <c r="Q49" i="5"/>
  <c r="Q48" i="5"/>
  <c r="Q50" i="5" s="1"/>
  <c r="Q51" i="5" s="1"/>
  <c r="Q252" i="3"/>
  <c r="M252" i="3"/>
  <c r="L252" i="3"/>
  <c r="P252" i="3" s="1"/>
  <c r="Q509" i="3"/>
  <c r="P509" i="3"/>
  <c r="N509" i="3"/>
  <c r="O509" i="3"/>
  <c r="Q508" i="3"/>
  <c r="W47" i="5"/>
  <c r="Q52" i="5"/>
  <c r="Q47" i="5"/>
  <c r="J49" i="5"/>
  <c r="J52" i="5" s="1"/>
  <c r="J48" i="5"/>
  <c r="J47" i="5"/>
  <c r="Q254" i="3"/>
  <c r="Q255" i="3"/>
  <c r="Q256" i="3"/>
  <c r="Q257" i="3"/>
  <c r="Q258" i="3"/>
  <c r="Q259" i="3"/>
  <c r="Q260" i="3"/>
  <c r="Q261" i="3"/>
  <c r="Q262" i="3"/>
  <c r="Q263" i="3"/>
  <c r="Q264" i="3"/>
  <c r="Q265" i="3"/>
  <c r="Q266" i="3"/>
  <c r="Q267" i="3"/>
  <c r="Q268" i="3"/>
  <c r="Q269" i="3"/>
  <c r="Q270" i="3"/>
  <c r="Q271" i="3"/>
  <c r="Q272" i="3"/>
  <c r="Q273" i="3"/>
  <c r="Q274" i="3"/>
  <c r="Q275" i="3"/>
  <c r="Q276" i="3"/>
  <c r="Q277" i="3"/>
  <c r="Q278" i="3"/>
  <c r="Q279" i="3"/>
  <c r="Q280" i="3"/>
  <c r="Q281" i="3"/>
  <c r="Q282" i="3"/>
  <c r="Q283" i="3"/>
  <c r="Q284" i="3"/>
  <c r="Q285" i="3"/>
  <c r="Q286" i="3"/>
  <c r="Q287" i="3"/>
  <c r="Q288" i="3"/>
  <c r="Q289" i="3"/>
  <c r="Q290" i="3"/>
  <c r="Q291" i="3"/>
  <c r="Q292" i="3"/>
  <c r="Q293" i="3"/>
  <c r="Q294" i="3"/>
  <c r="Q295" i="3"/>
  <c r="Q296" i="3"/>
  <c r="Q297" i="3"/>
  <c r="Q298" i="3"/>
  <c r="Q299" i="3"/>
  <c r="Q300" i="3"/>
  <c r="Q301" i="3"/>
  <c r="Q302" i="3"/>
  <c r="Q303" i="3"/>
  <c r="Q304" i="3"/>
  <c r="Q305" i="3"/>
  <c r="Q306" i="3"/>
  <c r="Q307" i="3"/>
  <c r="Q308" i="3"/>
  <c r="Q309" i="3"/>
  <c r="Q310" i="3"/>
  <c r="Q311" i="3"/>
  <c r="Q312" i="3"/>
  <c r="Q313" i="3"/>
  <c r="Q314" i="3"/>
  <c r="Q315" i="3"/>
  <c r="Q316" i="3"/>
  <c r="Q317" i="3"/>
  <c r="Q318" i="3"/>
  <c r="Q319" i="3"/>
  <c r="Q320" i="3"/>
  <c r="Q321" i="3"/>
  <c r="Q322" i="3"/>
  <c r="Q323" i="3"/>
  <c r="Q324" i="3"/>
  <c r="Q325" i="3"/>
  <c r="Q326" i="3"/>
  <c r="Q327" i="3"/>
  <c r="Q328" i="3"/>
  <c r="Q329" i="3"/>
  <c r="Q330" i="3"/>
  <c r="Q331" i="3"/>
  <c r="Q332" i="3"/>
  <c r="Q333" i="3"/>
  <c r="Q334" i="3"/>
  <c r="Q335" i="3"/>
  <c r="Q336" i="3"/>
  <c r="Q337" i="3"/>
  <c r="Q338" i="3"/>
  <c r="Q339" i="3"/>
  <c r="Q340" i="3"/>
  <c r="Q341" i="3"/>
  <c r="Q342" i="3"/>
  <c r="Q343" i="3"/>
  <c r="Q344" i="3"/>
  <c r="Q345" i="3"/>
  <c r="Q346" i="3"/>
  <c r="Q347" i="3"/>
  <c r="Q348" i="3"/>
  <c r="Q349" i="3"/>
  <c r="Q350" i="3"/>
  <c r="Q351" i="3"/>
  <c r="Q352" i="3"/>
  <c r="Q353" i="3"/>
  <c r="Q354" i="3"/>
  <c r="Q355" i="3"/>
  <c r="Q356" i="3"/>
  <c r="Q357" i="3"/>
  <c r="Q358" i="3"/>
  <c r="Q359" i="3"/>
  <c r="Q360" i="3"/>
  <c r="Q361" i="3"/>
  <c r="Q362" i="3"/>
  <c r="Q363" i="3"/>
  <c r="Q364" i="3"/>
  <c r="Q365" i="3"/>
  <c r="Q366" i="3"/>
  <c r="Q367" i="3"/>
  <c r="Q368" i="3"/>
  <c r="Q369" i="3"/>
  <c r="Q370" i="3"/>
  <c r="Q371" i="3"/>
  <c r="Q372" i="3"/>
  <c r="Q373" i="3"/>
  <c r="Q374" i="3"/>
  <c r="Q375" i="3"/>
  <c r="Q376" i="3"/>
  <c r="Q377" i="3"/>
  <c r="Q378" i="3"/>
  <c r="Q379" i="3"/>
  <c r="Q380" i="3"/>
  <c r="Q381" i="3"/>
  <c r="Q382" i="3"/>
  <c r="Q383" i="3"/>
  <c r="Q384" i="3"/>
  <c r="Q385" i="3"/>
  <c r="Q386" i="3"/>
  <c r="Q387" i="3"/>
  <c r="Q388" i="3"/>
  <c r="Q389" i="3"/>
  <c r="Q390" i="3"/>
  <c r="Q391" i="3"/>
  <c r="Q392" i="3"/>
  <c r="Q393" i="3"/>
  <c r="Q394" i="3"/>
  <c r="Q395" i="3"/>
  <c r="Q396" i="3"/>
  <c r="Q397" i="3"/>
  <c r="Q398" i="3"/>
  <c r="Q399" i="3"/>
  <c r="Q400" i="3"/>
  <c r="Q401" i="3"/>
  <c r="Q402" i="3"/>
  <c r="Q403" i="3"/>
  <c r="Q404" i="3"/>
  <c r="Q405" i="3"/>
  <c r="Q406" i="3"/>
  <c r="Q407" i="3"/>
  <c r="Q408" i="3"/>
  <c r="Q409" i="3"/>
  <c r="Q410" i="3"/>
  <c r="Q411" i="3"/>
  <c r="Q412" i="3"/>
  <c r="Q413" i="3"/>
  <c r="Q414" i="3"/>
  <c r="Q415" i="3"/>
  <c r="Q416" i="3"/>
  <c r="Q417" i="3"/>
  <c r="Q418" i="3"/>
  <c r="Q419" i="3"/>
  <c r="Q420" i="3"/>
  <c r="Q421" i="3"/>
  <c r="Q422" i="3"/>
  <c r="Q423" i="3"/>
  <c r="Q424" i="3"/>
  <c r="Q425" i="3"/>
  <c r="Q426" i="3"/>
  <c r="Q427" i="3"/>
  <c r="Q428" i="3"/>
  <c r="Q429" i="3"/>
  <c r="Q430" i="3"/>
  <c r="Q431" i="3"/>
  <c r="Q432" i="3"/>
  <c r="Q433" i="3"/>
  <c r="Q434" i="3"/>
  <c r="Q435" i="3"/>
  <c r="Q436" i="3"/>
  <c r="Q437" i="3"/>
  <c r="Q438" i="3"/>
  <c r="Q439" i="3"/>
  <c r="Q440" i="3"/>
  <c r="Q441" i="3"/>
  <c r="Q442" i="3"/>
  <c r="Q443" i="3"/>
  <c r="Q444" i="3"/>
  <c r="Q445" i="3"/>
  <c r="Q446" i="3"/>
  <c r="Q447" i="3"/>
  <c r="Q448" i="3"/>
  <c r="Q449" i="3"/>
  <c r="Q450" i="3"/>
  <c r="Q451" i="3"/>
  <c r="Q452" i="3"/>
  <c r="Q453" i="3"/>
  <c r="Q454" i="3"/>
  <c r="Q455" i="3"/>
  <c r="Q456" i="3"/>
  <c r="Q457" i="3"/>
  <c r="Q458" i="3"/>
  <c r="Q459" i="3"/>
  <c r="Q460" i="3"/>
  <c r="Q461" i="3"/>
  <c r="Q462" i="3"/>
  <c r="Q463" i="3"/>
  <c r="Q464" i="3"/>
  <c r="Q465" i="3"/>
  <c r="Q466" i="3"/>
  <c r="Q467" i="3"/>
  <c r="Q468" i="3"/>
  <c r="Q469" i="3"/>
  <c r="Q470" i="3"/>
  <c r="Q471" i="3"/>
  <c r="Q472" i="3"/>
  <c r="Q473" i="3"/>
  <c r="Q474" i="3"/>
  <c r="Q475" i="3"/>
  <c r="Q476" i="3"/>
  <c r="Q477" i="3"/>
  <c r="Q478" i="3"/>
  <c r="Q479" i="3"/>
  <c r="Q480" i="3"/>
  <c r="Q481" i="3"/>
  <c r="Q482" i="3"/>
  <c r="Q483" i="3"/>
  <c r="Q484" i="3"/>
  <c r="Q485" i="3"/>
  <c r="Q486" i="3"/>
  <c r="Q487" i="3"/>
  <c r="Q488" i="3"/>
  <c r="Q489" i="3"/>
  <c r="Q490" i="3"/>
  <c r="Q491" i="3"/>
  <c r="Q492" i="3"/>
  <c r="Q493" i="3"/>
  <c r="Q494" i="3"/>
  <c r="Q495" i="3"/>
  <c r="Q496" i="3"/>
  <c r="Q497" i="3"/>
  <c r="Q498" i="3"/>
  <c r="Q499" i="3"/>
  <c r="Q500" i="3"/>
  <c r="Q501" i="3"/>
  <c r="Q502" i="3"/>
  <c r="Q503" i="3"/>
  <c r="Q504" i="3"/>
  <c r="Q505" i="3"/>
  <c r="Q506" i="3"/>
  <c r="Q507" i="3"/>
  <c r="Q253" i="3"/>
  <c r="M492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253" i="3"/>
  <c r="D49" i="5"/>
  <c r="D52" i="5" s="1"/>
  <c r="D48" i="5"/>
  <c r="D50" i="5" s="1"/>
  <c r="D51" i="5" s="1"/>
  <c r="D47" i="5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253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295" i="3"/>
  <c r="O296" i="3"/>
  <c r="O297" i="3"/>
  <c r="O298" i="3"/>
  <c r="O299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O314" i="3"/>
  <c r="O315" i="3"/>
  <c r="O316" i="3"/>
  <c r="O317" i="3"/>
  <c r="O318" i="3"/>
  <c r="O319" i="3"/>
  <c r="O320" i="3"/>
  <c r="O321" i="3"/>
  <c r="O322" i="3"/>
  <c r="O323" i="3"/>
  <c r="O324" i="3"/>
  <c r="O325" i="3"/>
  <c r="O326" i="3"/>
  <c r="O327" i="3"/>
  <c r="O328" i="3"/>
  <c r="O329" i="3"/>
  <c r="O330" i="3"/>
  <c r="O331" i="3"/>
  <c r="O332" i="3"/>
  <c r="O333" i="3"/>
  <c r="O334" i="3"/>
  <c r="O335" i="3"/>
  <c r="O336" i="3"/>
  <c r="O337" i="3"/>
  <c r="O338" i="3"/>
  <c r="O339" i="3"/>
  <c r="O340" i="3"/>
  <c r="O341" i="3"/>
  <c r="O342" i="3"/>
  <c r="O343" i="3"/>
  <c r="O344" i="3"/>
  <c r="O345" i="3"/>
  <c r="O346" i="3"/>
  <c r="O347" i="3"/>
  <c r="O348" i="3"/>
  <c r="O349" i="3"/>
  <c r="O350" i="3"/>
  <c r="O351" i="3"/>
  <c r="O352" i="3"/>
  <c r="O353" i="3"/>
  <c r="O354" i="3"/>
  <c r="O355" i="3"/>
  <c r="O356" i="3"/>
  <c r="O357" i="3"/>
  <c r="O358" i="3"/>
  <c r="O359" i="3"/>
  <c r="O360" i="3"/>
  <c r="O361" i="3"/>
  <c r="O362" i="3"/>
  <c r="O363" i="3"/>
  <c r="O364" i="3"/>
  <c r="O365" i="3"/>
  <c r="O366" i="3"/>
  <c r="O367" i="3"/>
  <c r="O368" i="3"/>
  <c r="O369" i="3"/>
  <c r="O370" i="3"/>
  <c r="O371" i="3"/>
  <c r="O372" i="3"/>
  <c r="O373" i="3"/>
  <c r="O374" i="3"/>
  <c r="O375" i="3"/>
  <c r="O376" i="3"/>
  <c r="O377" i="3"/>
  <c r="O378" i="3"/>
  <c r="O379" i="3"/>
  <c r="O380" i="3"/>
  <c r="O381" i="3"/>
  <c r="O382" i="3"/>
  <c r="O383" i="3"/>
  <c r="O384" i="3"/>
  <c r="O385" i="3"/>
  <c r="O386" i="3"/>
  <c r="O387" i="3"/>
  <c r="O388" i="3"/>
  <c r="O389" i="3"/>
  <c r="O390" i="3"/>
  <c r="O391" i="3"/>
  <c r="O392" i="3"/>
  <c r="O393" i="3"/>
  <c r="O394" i="3"/>
  <c r="O395" i="3"/>
  <c r="O396" i="3"/>
  <c r="O397" i="3"/>
  <c r="O398" i="3"/>
  <c r="O399" i="3"/>
  <c r="O400" i="3"/>
  <c r="O401" i="3"/>
  <c r="O402" i="3"/>
  <c r="O403" i="3"/>
  <c r="O404" i="3"/>
  <c r="O405" i="3"/>
  <c r="O406" i="3"/>
  <c r="O407" i="3"/>
  <c r="O408" i="3"/>
  <c r="O409" i="3"/>
  <c r="O410" i="3"/>
  <c r="O411" i="3"/>
  <c r="O412" i="3"/>
  <c r="O413" i="3"/>
  <c r="O414" i="3"/>
  <c r="O415" i="3"/>
  <c r="O416" i="3"/>
  <c r="O417" i="3"/>
  <c r="O418" i="3"/>
  <c r="O419" i="3"/>
  <c r="O420" i="3"/>
  <c r="O421" i="3"/>
  <c r="O422" i="3"/>
  <c r="O423" i="3"/>
  <c r="O424" i="3"/>
  <c r="O425" i="3"/>
  <c r="O426" i="3"/>
  <c r="O427" i="3"/>
  <c r="O428" i="3"/>
  <c r="O429" i="3"/>
  <c r="O430" i="3"/>
  <c r="O431" i="3"/>
  <c r="O432" i="3"/>
  <c r="O433" i="3"/>
  <c r="O434" i="3"/>
  <c r="O435" i="3"/>
  <c r="O436" i="3"/>
  <c r="O437" i="3"/>
  <c r="O438" i="3"/>
  <c r="O439" i="3"/>
  <c r="O440" i="3"/>
  <c r="O441" i="3"/>
  <c r="O442" i="3"/>
  <c r="O443" i="3"/>
  <c r="O444" i="3"/>
  <c r="O445" i="3"/>
  <c r="O446" i="3"/>
  <c r="O447" i="3"/>
  <c r="O448" i="3"/>
  <c r="O449" i="3"/>
  <c r="O450" i="3"/>
  <c r="O451" i="3"/>
  <c r="O452" i="3"/>
  <c r="O453" i="3"/>
  <c r="O454" i="3"/>
  <c r="O455" i="3"/>
  <c r="O456" i="3"/>
  <c r="O457" i="3"/>
  <c r="O458" i="3"/>
  <c r="O459" i="3"/>
  <c r="O460" i="3"/>
  <c r="O461" i="3"/>
  <c r="O462" i="3"/>
  <c r="O463" i="3"/>
  <c r="O464" i="3"/>
  <c r="O465" i="3"/>
  <c r="O466" i="3"/>
  <c r="O467" i="3"/>
  <c r="O468" i="3"/>
  <c r="O469" i="3"/>
  <c r="O470" i="3"/>
  <c r="O471" i="3"/>
  <c r="O472" i="3"/>
  <c r="O473" i="3"/>
  <c r="O474" i="3"/>
  <c r="O475" i="3"/>
  <c r="O476" i="3"/>
  <c r="O477" i="3"/>
  <c r="O478" i="3"/>
  <c r="O479" i="3"/>
  <c r="O480" i="3"/>
  <c r="O481" i="3"/>
  <c r="O482" i="3"/>
  <c r="O483" i="3"/>
  <c r="O484" i="3"/>
  <c r="O485" i="3"/>
  <c r="O486" i="3"/>
  <c r="O487" i="3"/>
  <c r="O488" i="3"/>
  <c r="O489" i="3"/>
  <c r="O490" i="3"/>
  <c r="O491" i="3"/>
  <c r="O492" i="3"/>
  <c r="O493" i="3"/>
  <c r="O494" i="3"/>
  <c r="O495" i="3"/>
  <c r="O496" i="3"/>
  <c r="O497" i="3"/>
  <c r="O498" i="3"/>
  <c r="O499" i="3"/>
  <c r="O500" i="3"/>
  <c r="O501" i="3"/>
  <c r="O502" i="3"/>
  <c r="O503" i="3"/>
  <c r="O504" i="3"/>
  <c r="O505" i="3"/>
  <c r="O506" i="3"/>
  <c r="O507" i="3"/>
  <c r="O508" i="3"/>
  <c r="O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02" i="3"/>
  <c r="N203" i="3"/>
  <c r="N204" i="3"/>
  <c r="N205" i="3"/>
  <c r="N206" i="3"/>
  <c r="N207" i="3"/>
  <c r="N208" i="3"/>
  <c r="N209" i="3"/>
  <c r="N210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29" i="3"/>
  <c r="N230" i="3"/>
  <c r="N231" i="3"/>
  <c r="N232" i="3"/>
  <c r="N233" i="3"/>
  <c r="N234" i="3"/>
  <c r="N235" i="3"/>
  <c r="N236" i="3"/>
  <c r="N237" i="3"/>
  <c r="N238" i="3"/>
  <c r="N239" i="3"/>
  <c r="N240" i="3"/>
  <c r="N241" i="3"/>
  <c r="N242" i="3"/>
  <c r="N243" i="3"/>
  <c r="N244" i="3"/>
  <c r="N245" i="3"/>
  <c r="N246" i="3"/>
  <c r="N247" i="3"/>
  <c r="N248" i="3"/>
  <c r="N249" i="3"/>
  <c r="N250" i="3"/>
  <c r="N251" i="3"/>
  <c r="N252" i="3"/>
  <c r="N253" i="3"/>
  <c r="N254" i="3"/>
  <c r="N255" i="3"/>
  <c r="N256" i="3"/>
  <c r="N257" i="3"/>
  <c r="N258" i="3"/>
  <c r="N259" i="3"/>
  <c r="N260" i="3"/>
  <c r="N261" i="3"/>
  <c r="N262" i="3"/>
  <c r="N263" i="3"/>
  <c r="N264" i="3"/>
  <c r="N265" i="3"/>
  <c r="N266" i="3"/>
  <c r="N267" i="3"/>
  <c r="N268" i="3"/>
  <c r="N269" i="3"/>
  <c r="N270" i="3"/>
  <c r="N271" i="3"/>
  <c r="N272" i="3"/>
  <c r="N273" i="3"/>
  <c r="N274" i="3"/>
  <c r="N275" i="3"/>
  <c r="N276" i="3"/>
  <c r="N277" i="3"/>
  <c r="N278" i="3"/>
  <c r="N279" i="3"/>
  <c r="N280" i="3"/>
  <c r="N281" i="3"/>
  <c r="N282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0" i="3"/>
  <c r="N301" i="3"/>
  <c r="N302" i="3"/>
  <c r="N303" i="3"/>
  <c r="N304" i="3"/>
  <c r="N305" i="3"/>
  <c r="N306" i="3"/>
  <c r="N307" i="3"/>
  <c r="N308" i="3"/>
  <c r="N309" i="3"/>
  <c r="N310" i="3"/>
  <c r="N311" i="3"/>
  <c r="N312" i="3"/>
  <c r="N313" i="3"/>
  <c r="N314" i="3"/>
  <c r="N315" i="3"/>
  <c r="N316" i="3"/>
  <c r="N317" i="3"/>
  <c r="N318" i="3"/>
  <c r="N319" i="3"/>
  <c r="N320" i="3"/>
  <c r="N321" i="3"/>
  <c r="N322" i="3"/>
  <c r="N323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7" i="3"/>
  <c r="N338" i="3"/>
  <c r="N339" i="3"/>
  <c r="N340" i="3"/>
  <c r="N341" i="3"/>
  <c r="N342" i="3"/>
  <c r="N343" i="3"/>
  <c r="N344" i="3"/>
  <c r="N345" i="3"/>
  <c r="N346" i="3"/>
  <c r="N347" i="3"/>
  <c r="N348" i="3"/>
  <c r="N349" i="3"/>
  <c r="N350" i="3"/>
  <c r="N351" i="3"/>
  <c r="N352" i="3"/>
  <c r="N353" i="3"/>
  <c r="N354" i="3"/>
  <c r="N355" i="3"/>
  <c r="N356" i="3"/>
  <c r="N357" i="3"/>
  <c r="N358" i="3"/>
  <c r="N359" i="3"/>
  <c r="N360" i="3"/>
  <c r="N361" i="3"/>
  <c r="N362" i="3"/>
  <c r="N363" i="3"/>
  <c r="N364" i="3"/>
  <c r="N365" i="3"/>
  <c r="N366" i="3"/>
  <c r="N367" i="3"/>
  <c r="N368" i="3"/>
  <c r="N369" i="3"/>
  <c r="N370" i="3"/>
  <c r="N371" i="3"/>
  <c r="N372" i="3"/>
  <c r="N373" i="3"/>
  <c r="N374" i="3"/>
  <c r="N375" i="3"/>
  <c r="N376" i="3"/>
  <c r="N377" i="3"/>
  <c r="N378" i="3"/>
  <c r="N379" i="3"/>
  <c r="N380" i="3"/>
  <c r="N381" i="3"/>
  <c r="N382" i="3"/>
  <c r="N383" i="3"/>
  <c r="N384" i="3"/>
  <c r="N385" i="3"/>
  <c r="N386" i="3"/>
  <c r="N387" i="3"/>
  <c r="N388" i="3"/>
  <c r="N389" i="3"/>
  <c r="N390" i="3"/>
  <c r="N391" i="3"/>
  <c r="N392" i="3"/>
  <c r="N393" i="3"/>
  <c r="N394" i="3"/>
  <c r="N395" i="3"/>
  <c r="N396" i="3"/>
  <c r="N397" i="3"/>
  <c r="N398" i="3"/>
  <c r="N399" i="3"/>
  <c r="N400" i="3"/>
  <c r="N401" i="3"/>
  <c r="N402" i="3"/>
  <c r="N403" i="3"/>
  <c r="N404" i="3"/>
  <c r="N405" i="3"/>
  <c r="N406" i="3"/>
  <c r="N407" i="3"/>
  <c r="N408" i="3"/>
  <c r="N409" i="3"/>
  <c r="N410" i="3"/>
  <c r="N411" i="3"/>
  <c r="N412" i="3"/>
  <c r="N413" i="3"/>
  <c r="N414" i="3"/>
  <c r="N415" i="3"/>
  <c r="N416" i="3"/>
  <c r="N417" i="3"/>
  <c r="N418" i="3"/>
  <c r="N419" i="3"/>
  <c r="N420" i="3"/>
  <c r="N421" i="3"/>
  <c r="N422" i="3"/>
  <c r="N423" i="3"/>
  <c r="N424" i="3"/>
  <c r="N425" i="3"/>
  <c r="N426" i="3"/>
  <c r="N427" i="3"/>
  <c r="N428" i="3"/>
  <c r="N429" i="3"/>
  <c r="N430" i="3"/>
  <c r="N431" i="3"/>
  <c r="N432" i="3"/>
  <c r="N433" i="3"/>
  <c r="N434" i="3"/>
  <c r="N435" i="3"/>
  <c r="N436" i="3"/>
  <c r="N437" i="3"/>
  <c r="N438" i="3"/>
  <c r="N439" i="3"/>
  <c r="N440" i="3"/>
  <c r="N441" i="3"/>
  <c r="N442" i="3"/>
  <c r="N443" i="3"/>
  <c r="N444" i="3"/>
  <c r="N445" i="3"/>
  <c r="N446" i="3"/>
  <c r="N447" i="3"/>
  <c r="N448" i="3"/>
  <c r="N449" i="3"/>
  <c r="N450" i="3"/>
  <c r="N451" i="3"/>
  <c r="N452" i="3"/>
  <c r="N453" i="3"/>
  <c r="N454" i="3"/>
  <c r="N455" i="3"/>
  <c r="N456" i="3"/>
  <c r="N457" i="3"/>
  <c r="N458" i="3"/>
  <c r="N459" i="3"/>
  <c r="N460" i="3"/>
  <c r="N461" i="3"/>
  <c r="N462" i="3"/>
  <c r="N463" i="3"/>
  <c r="N464" i="3"/>
  <c r="N465" i="3"/>
  <c r="N466" i="3"/>
  <c r="N467" i="3"/>
  <c r="N468" i="3"/>
  <c r="N469" i="3"/>
  <c r="N470" i="3"/>
  <c r="N471" i="3"/>
  <c r="N472" i="3"/>
  <c r="N473" i="3"/>
  <c r="N474" i="3"/>
  <c r="N475" i="3"/>
  <c r="N476" i="3"/>
  <c r="N477" i="3"/>
  <c r="N478" i="3"/>
  <c r="N479" i="3"/>
  <c r="N480" i="3"/>
  <c r="N481" i="3"/>
  <c r="N482" i="3"/>
  <c r="N483" i="3"/>
  <c r="N484" i="3"/>
  <c r="N485" i="3"/>
  <c r="N486" i="3"/>
  <c r="N487" i="3"/>
  <c r="N488" i="3"/>
  <c r="N489" i="3"/>
  <c r="N490" i="3"/>
  <c r="N491" i="3"/>
  <c r="N492" i="3"/>
  <c r="N493" i="3"/>
  <c r="N494" i="3"/>
  <c r="N495" i="3"/>
  <c r="N496" i="3"/>
  <c r="N497" i="3"/>
  <c r="N498" i="3"/>
  <c r="N499" i="3"/>
  <c r="N500" i="3"/>
  <c r="N501" i="3"/>
  <c r="N502" i="3"/>
  <c r="N503" i="3"/>
  <c r="N504" i="3"/>
  <c r="N505" i="3"/>
  <c r="N506" i="3"/>
  <c r="N507" i="3"/>
  <c r="N508" i="3"/>
  <c r="N4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253" i="3"/>
  <c r="Q39" i="5"/>
  <c r="C58" i="5" l="1"/>
  <c r="W50" i="5"/>
  <c r="J50" i="5"/>
  <c r="J51" i="5" s="1"/>
  <c r="I58" i="5" s="1"/>
  <c r="D41" i="4" l="1"/>
  <c r="G41" i="4"/>
  <c r="E41" i="4"/>
  <c r="B56" i="4"/>
  <c r="C56" i="4" s="1"/>
  <c r="K14" i="1"/>
  <c r="G51" i="4"/>
  <c r="G9" i="4"/>
  <c r="G8" i="4"/>
  <c r="G50" i="4"/>
  <c r="G49" i="4"/>
  <c r="G48" i="4"/>
  <c r="F41" i="4" l="1"/>
  <c r="G56" i="4"/>
  <c r="B57" i="4"/>
  <c r="B58" i="4" l="1"/>
  <c r="C57" i="4"/>
  <c r="G57" i="4" s="1"/>
  <c r="O22" i="4"/>
  <c r="B59" i="4" l="1"/>
  <c r="C58" i="4"/>
  <c r="G58" i="4" s="1"/>
  <c r="E6" i="3"/>
  <c r="K13" i="1"/>
  <c r="B60" i="4" l="1"/>
  <c r="C59" i="4"/>
  <c r="G59" i="4"/>
  <c r="F3" i="3"/>
  <c r="B61" i="4" l="1"/>
  <c r="C60" i="4"/>
  <c r="G60" i="4"/>
  <c r="C4" i="3"/>
  <c r="D4" i="3"/>
  <c r="E4" i="3"/>
  <c r="F4" i="3"/>
  <c r="C5" i="3"/>
  <c r="D5" i="3"/>
  <c r="E5" i="3"/>
  <c r="F5" i="3"/>
  <c r="C6" i="3"/>
  <c r="D6" i="3"/>
  <c r="F6" i="3"/>
  <c r="C7" i="3"/>
  <c r="D7" i="3"/>
  <c r="E7" i="3"/>
  <c r="F7" i="3"/>
  <c r="C8" i="3"/>
  <c r="D8" i="3"/>
  <c r="E8" i="3"/>
  <c r="F8" i="3"/>
  <c r="C9" i="3"/>
  <c r="D9" i="3"/>
  <c r="E9" i="3"/>
  <c r="F9" i="3"/>
  <c r="C10" i="3"/>
  <c r="D10" i="3"/>
  <c r="E10" i="3"/>
  <c r="F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C18" i="3"/>
  <c r="D18" i="3"/>
  <c r="E18" i="3"/>
  <c r="F18" i="3"/>
  <c r="C19" i="3"/>
  <c r="D19" i="3"/>
  <c r="E19" i="3"/>
  <c r="F19" i="3"/>
  <c r="C20" i="3"/>
  <c r="D20" i="3"/>
  <c r="E20" i="3"/>
  <c r="F20" i="3"/>
  <c r="C21" i="3"/>
  <c r="D21" i="3"/>
  <c r="E21" i="3"/>
  <c r="F21" i="3"/>
  <c r="C22" i="3"/>
  <c r="D22" i="3"/>
  <c r="E22" i="3"/>
  <c r="F22" i="3"/>
  <c r="C23" i="3"/>
  <c r="D23" i="3"/>
  <c r="E23" i="3"/>
  <c r="F23" i="3"/>
  <c r="C24" i="3"/>
  <c r="D24" i="3"/>
  <c r="E24" i="3"/>
  <c r="F24" i="3"/>
  <c r="C25" i="3"/>
  <c r="D25" i="3"/>
  <c r="E25" i="3"/>
  <c r="F25" i="3"/>
  <c r="C26" i="3"/>
  <c r="D26" i="3"/>
  <c r="E26" i="3"/>
  <c r="F26" i="3"/>
  <c r="C27" i="3"/>
  <c r="D27" i="3"/>
  <c r="E27" i="3"/>
  <c r="F27" i="3"/>
  <c r="C28" i="3"/>
  <c r="D28" i="3"/>
  <c r="E28" i="3"/>
  <c r="F28" i="3"/>
  <c r="C29" i="3"/>
  <c r="D29" i="3"/>
  <c r="E29" i="3"/>
  <c r="F29" i="3"/>
  <c r="C30" i="3"/>
  <c r="D30" i="3"/>
  <c r="E30" i="3"/>
  <c r="F30" i="3"/>
  <c r="C31" i="3"/>
  <c r="D31" i="3"/>
  <c r="E31" i="3"/>
  <c r="F31" i="3"/>
  <c r="C32" i="3"/>
  <c r="D32" i="3"/>
  <c r="E32" i="3"/>
  <c r="F32" i="3"/>
  <c r="C33" i="3"/>
  <c r="D33" i="3"/>
  <c r="E33" i="3"/>
  <c r="F33" i="3"/>
  <c r="C34" i="3"/>
  <c r="D34" i="3"/>
  <c r="E34" i="3"/>
  <c r="F34" i="3"/>
  <c r="C35" i="3"/>
  <c r="D35" i="3"/>
  <c r="E35" i="3"/>
  <c r="F35" i="3"/>
  <c r="C36" i="3"/>
  <c r="D36" i="3"/>
  <c r="E36" i="3"/>
  <c r="F36" i="3"/>
  <c r="C37" i="3"/>
  <c r="D37" i="3"/>
  <c r="E37" i="3"/>
  <c r="F37" i="3"/>
  <c r="C38" i="3"/>
  <c r="D38" i="3"/>
  <c r="E38" i="3"/>
  <c r="F38" i="3"/>
  <c r="C39" i="3"/>
  <c r="D39" i="3"/>
  <c r="E39" i="3"/>
  <c r="F39" i="3"/>
  <c r="C40" i="3"/>
  <c r="D40" i="3"/>
  <c r="E40" i="3"/>
  <c r="F40" i="3"/>
  <c r="C41" i="3"/>
  <c r="D41" i="3"/>
  <c r="E41" i="3"/>
  <c r="F41" i="3"/>
  <c r="C42" i="3"/>
  <c r="D42" i="3"/>
  <c r="E42" i="3"/>
  <c r="F42" i="3"/>
  <c r="C43" i="3"/>
  <c r="D43" i="3"/>
  <c r="E43" i="3"/>
  <c r="F43" i="3"/>
  <c r="C44" i="3"/>
  <c r="D44" i="3"/>
  <c r="E44" i="3"/>
  <c r="F44" i="3"/>
  <c r="C45" i="3"/>
  <c r="D45" i="3"/>
  <c r="E45" i="3"/>
  <c r="F45" i="3"/>
  <c r="C46" i="3"/>
  <c r="D46" i="3"/>
  <c r="E46" i="3"/>
  <c r="F46" i="3"/>
  <c r="C47" i="3"/>
  <c r="D47" i="3"/>
  <c r="E47" i="3"/>
  <c r="F47" i="3"/>
  <c r="C48" i="3"/>
  <c r="D48" i="3"/>
  <c r="E48" i="3"/>
  <c r="F48" i="3"/>
  <c r="C49" i="3"/>
  <c r="D49" i="3"/>
  <c r="E49" i="3"/>
  <c r="F49" i="3"/>
  <c r="C50" i="3"/>
  <c r="D50" i="3"/>
  <c r="E50" i="3"/>
  <c r="F50" i="3"/>
  <c r="C51" i="3"/>
  <c r="D51" i="3"/>
  <c r="E51" i="3"/>
  <c r="F51" i="3"/>
  <c r="C52" i="3"/>
  <c r="D52" i="3"/>
  <c r="E52" i="3"/>
  <c r="F52" i="3"/>
  <c r="C53" i="3"/>
  <c r="D53" i="3"/>
  <c r="E53" i="3"/>
  <c r="F53" i="3"/>
  <c r="C54" i="3"/>
  <c r="D54" i="3"/>
  <c r="E54" i="3"/>
  <c r="F54" i="3"/>
  <c r="C55" i="3"/>
  <c r="D55" i="3"/>
  <c r="E55" i="3"/>
  <c r="F55" i="3"/>
  <c r="C56" i="3"/>
  <c r="D56" i="3"/>
  <c r="E56" i="3"/>
  <c r="F56" i="3"/>
  <c r="C57" i="3"/>
  <c r="D57" i="3"/>
  <c r="E57" i="3"/>
  <c r="F57" i="3"/>
  <c r="C58" i="3"/>
  <c r="D58" i="3"/>
  <c r="E58" i="3"/>
  <c r="F58" i="3"/>
  <c r="C59" i="3"/>
  <c r="D59" i="3"/>
  <c r="E59" i="3"/>
  <c r="F59" i="3"/>
  <c r="C60" i="3"/>
  <c r="D60" i="3"/>
  <c r="E60" i="3"/>
  <c r="F60" i="3"/>
  <c r="C61" i="3"/>
  <c r="D61" i="3"/>
  <c r="E61" i="3"/>
  <c r="F61" i="3"/>
  <c r="C62" i="3"/>
  <c r="D62" i="3"/>
  <c r="E62" i="3"/>
  <c r="F62" i="3"/>
  <c r="C63" i="3"/>
  <c r="D63" i="3"/>
  <c r="E63" i="3"/>
  <c r="F63" i="3"/>
  <c r="C64" i="3"/>
  <c r="D64" i="3"/>
  <c r="E64" i="3"/>
  <c r="F64" i="3"/>
  <c r="C65" i="3"/>
  <c r="D65" i="3"/>
  <c r="E65" i="3"/>
  <c r="F65" i="3"/>
  <c r="C66" i="3"/>
  <c r="D66" i="3"/>
  <c r="E66" i="3"/>
  <c r="F66" i="3"/>
  <c r="C67" i="3"/>
  <c r="D67" i="3"/>
  <c r="E67" i="3"/>
  <c r="F67" i="3"/>
  <c r="C68" i="3"/>
  <c r="D68" i="3"/>
  <c r="E68" i="3"/>
  <c r="F68" i="3"/>
  <c r="C69" i="3"/>
  <c r="D69" i="3"/>
  <c r="E69" i="3"/>
  <c r="F69" i="3"/>
  <c r="C70" i="3"/>
  <c r="D70" i="3"/>
  <c r="E70" i="3"/>
  <c r="F70" i="3"/>
  <c r="C71" i="3"/>
  <c r="D71" i="3"/>
  <c r="E71" i="3"/>
  <c r="F71" i="3"/>
  <c r="C72" i="3"/>
  <c r="D72" i="3"/>
  <c r="E72" i="3"/>
  <c r="F72" i="3"/>
  <c r="C73" i="3"/>
  <c r="D73" i="3"/>
  <c r="E73" i="3"/>
  <c r="F73" i="3"/>
  <c r="C74" i="3"/>
  <c r="D74" i="3"/>
  <c r="E74" i="3"/>
  <c r="F74" i="3"/>
  <c r="C75" i="3"/>
  <c r="D75" i="3"/>
  <c r="E75" i="3"/>
  <c r="F75" i="3"/>
  <c r="C76" i="3"/>
  <c r="D76" i="3"/>
  <c r="E76" i="3"/>
  <c r="F76" i="3"/>
  <c r="C77" i="3"/>
  <c r="D77" i="3"/>
  <c r="E77" i="3"/>
  <c r="F77" i="3"/>
  <c r="C78" i="3"/>
  <c r="D78" i="3"/>
  <c r="E78" i="3"/>
  <c r="F78" i="3"/>
  <c r="C79" i="3"/>
  <c r="D79" i="3"/>
  <c r="E79" i="3"/>
  <c r="F79" i="3"/>
  <c r="C80" i="3"/>
  <c r="D80" i="3"/>
  <c r="E80" i="3"/>
  <c r="F80" i="3"/>
  <c r="C81" i="3"/>
  <c r="D81" i="3"/>
  <c r="E81" i="3"/>
  <c r="F81" i="3"/>
  <c r="C82" i="3"/>
  <c r="D82" i="3"/>
  <c r="E82" i="3"/>
  <c r="F82" i="3"/>
  <c r="C83" i="3"/>
  <c r="D83" i="3"/>
  <c r="E83" i="3"/>
  <c r="F83" i="3"/>
  <c r="C84" i="3"/>
  <c r="D84" i="3"/>
  <c r="E84" i="3"/>
  <c r="F84" i="3"/>
  <c r="C85" i="3"/>
  <c r="D85" i="3"/>
  <c r="E85" i="3"/>
  <c r="F85" i="3"/>
  <c r="C86" i="3"/>
  <c r="D86" i="3"/>
  <c r="E86" i="3"/>
  <c r="F86" i="3"/>
  <c r="C87" i="3"/>
  <c r="D87" i="3"/>
  <c r="E87" i="3"/>
  <c r="F87" i="3"/>
  <c r="C88" i="3"/>
  <c r="D88" i="3"/>
  <c r="E88" i="3"/>
  <c r="F88" i="3"/>
  <c r="C89" i="3"/>
  <c r="D89" i="3"/>
  <c r="E89" i="3"/>
  <c r="F89" i="3"/>
  <c r="C90" i="3"/>
  <c r="D90" i="3"/>
  <c r="E90" i="3"/>
  <c r="F90" i="3"/>
  <c r="C91" i="3"/>
  <c r="D91" i="3"/>
  <c r="E91" i="3"/>
  <c r="F91" i="3"/>
  <c r="C92" i="3"/>
  <c r="D92" i="3"/>
  <c r="E92" i="3"/>
  <c r="F92" i="3"/>
  <c r="C93" i="3"/>
  <c r="D93" i="3"/>
  <c r="E93" i="3"/>
  <c r="F93" i="3"/>
  <c r="C94" i="3"/>
  <c r="D94" i="3"/>
  <c r="E94" i="3"/>
  <c r="F94" i="3"/>
  <c r="C95" i="3"/>
  <c r="D95" i="3"/>
  <c r="E95" i="3"/>
  <c r="F95" i="3"/>
  <c r="C96" i="3"/>
  <c r="D96" i="3"/>
  <c r="E96" i="3"/>
  <c r="F96" i="3"/>
  <c r="C97" i="3"/>
  <c r="D97" i="3"/>
  <c r="E97" i="3"/>
  <c r="F97" i="3"/>
  <c r="C98" i="3"/>
  <c r="D98" i="3"/>
  <c r="E98" i="3"/>
  <c r="F98" i="3"/>
  <c r="C99" i="3"/>
  <c r="D99" i="3"/>
  <c r="E99" i="3"/>
  <c r="F99" i="3"/>
  <c r="C100" i="3"/>
  <c r="D100" i="3"/>
  <c r="E100" i="3"/>
  <c r="F100" i="3"/>
  <c r="C101" i="3"/>
  <c r="D101" i="3"/>
  <c r="E101" i="3"/>
  <c r="F101" i="3"/>
  <c r="C102" i="3"/>
  <c r="D102" i="3"/>
  <c r="E102" i="3"/>
  <c r="F102" i="3"/>
  <c r="C103" i="3"/>
  <c r="D103" i="3"/>
  <c r="E103" i="3"/>
  <c r="F103" i="3"/>
  <c r="C104" i="3"/>
  <c r="D104" i="3"/>
  <c r="E104" i="3"/>
  <c r="F104" i="3"/>
  <c r="C105" i="3"/>
  <c r="D105" i="3"/>
  <c r="E105" i="3"/>
  <c r="F105" i="3"/>
  <c r="C106" i="3"/>
  <c r="D106" i="3"/>
  <c r="E106" i="3"/>
  <c r="F106" i="3"/>
  <c r="C107" i="3"/>
  <c r="D107" i="3"/>
  <c r="E107" i="3"/>
  <c r="F107" i="3"/>
  <c r="C108" i="3"/>
  <c r="D108" i="3"/>
  <c r="E108" i="3"/>
  <c r="F108" i="3"/>
  <c r="C109" i="3"/>
  <c r="D109" i="3"/>
  <c r="E109" i="3"/>
  <c r="F109" i="3"/>
  <c r="C110" i="3"/>
  <c r="D110" i="3"/>
  <c r="E110" i="3"/>
  <c r="F110" i="3"/>
  <c r="C111" i="3"/>
  <c r="D111" i="3"/>
  <c r="E111" i="3"/>
  <c r="F111" i="3"/>
  <c r="C112" i="3"/>
  <c r="D112" i="3"/>
  <c r="E112" i="3"/>
  <c r="F112" i="3"/>
  <c r="C113" i="3"/>
  <c r="D113" i="3"/>
  <c r="E113" i="3"/>
  <c r="F113" i="3"/>
  <c r="C114" i="3"/>
  <c r="D114" i="3"/>
  <c r="E114" i="3"/>
  <c r="F114" i="3"/>
  <c r="C115" i="3"/>
  <c r="D115" i="3"/>
  <c r="E115" i="3"/>
  <c r="F115" i="3"/>
  <c r="C116" i="3"/>
  <c r="D116" i="3"/>
  <c r="E116" i="3"/>
  <c r="F116" i="3"/>
  <c r="C117" i="3"/>
  <c r="D117" i="3"/>
  <c r="E117" i="3"/>
  <c r="F117" i="3"/>
  <c r="C118" i="3"/>
  <c r="D118" i="3"/>
  <c r="E118" i="3"/>
  <c r="F118" i="3"/>
  <c r="C119" i="3"/>
  <c r="D119" i="3"/>
  <c r="E119" i="3"/>
  <c r="F119" i="3"/>
  <c r="C120" i="3"/>
  <c r="D120" i="3"/>
  <c r="E120" i="3"/>
  <c r="F120" i="3"/>
  <c r="C121" i="3"/>
  <c r="D121" i="3"/>
  <c r="E121" i="3"/>
  <c r="F121" i="3"/>
  <c r="C122" i="3"/>
  <c r="D122" i="3"/>
  <c r="E122" i="3"/>
  <c r="F122" i="3"/>
  <c r="C123" i="3"/>
  <c r="D123" i="3"/>
  <c r="E123" i="3"/>
  <c r="F123" i="3"/>
  <c r="C124" i="3"/>
  <c r="D124" i="3"/>
  <c r="E124" i="3"/>
  <c r="F124" i="3"/>
  <c r="C125" i="3"/>
  <c r="D125" i="3"/>
  <c r="E125" i="3"/>
  <c r="F125" i="3"/>
  <c r="C126" i="3"/>
  <c r="D126" i="3"/>
  <c r="E126" i="3"/>
  <c r="F126" i="3"/>
  <c r="C127" i="3"/>
  <c r="D127" i="3"/>
  <c r="E127" i="3"/>
  <c r="F127" i="3"/>
  <c r="C128" i="3"/>
  <c r="D128" i="3"/>
  <c r="E128" i="3"/>
  <c r="F128" i="3"/>
  <c r="C129" i="3"/>
  <c r="D129" i="3"/>
  <c r="E129" i="3"/>
  <c r="F129" i="3"/>
  <c r="C130" i="3"/>
  <c r="D130" i="3"/>
  <c r="E130" i="3"/>
  <c r="F130" i="3"/>
  <c r="C131" i="3"/>
  <c r="D131" i="3"/>
  <c r="E131" i="3"/>
  <c r="F131" i="3"/>
  <c r="C132" i="3"/>
  <c r="D132" i="3"/>
  <c r="E132" i="3"/>
  <c r="F132" i="3"/>
  <c r="C133" i="3"/>
  <c r="D133" i="3"/>
  <c r="E133" i="3"/>
  <c r="F133" i="3"/>
  <c r="C134" i="3"/>
  <c r="D134" i="3"/>
  <c r="E134" i="3"/>
  <c r="F134" i="3"/>
  <c r="C135" i="3"/>
  <c r="D135" i="3"/>
  <c r="E135" i="3"/>
  <c r="F135" i="3"/>
  <c r="C136" i="3"/>
  <c r="D136" i="3"/>
  <c r="E136" i="3"/>
  <c r="F136" i="3"/>
  <c r="C137" i="3"/>
  <c r="D137" i="3"/>
  <c r="E137" i="3"/>
  <c r="F137" i="3"/>
  <c r="C138" i="3"/>
  <c r="D138" i="3"/>
  <c r="E138" i="3"/>
  <c r="F138" i="3"/>
  <c r="C139" i="3"/>
  <c r="D139" i="3"/>
  <c r="E139" i="3"/>
  <c r="F139" i="3"/>
  <c r="C140" i="3"/>
  <c r="D140" i="3"/>
  <c r="E140" i="3"/>
  <c r="F140" i="3"/>
  <c r="C141" i="3"/>
  <c r="D141" i="3"/>
  <c r="E141" i="3"/>
  <c r="F141" i="3"/>
  <c r="C142" i="3"/>
  <c r="D142" i="3"/>
  <c r="E142" i="3"/>
  <c r="F142" i="3"/>
  <c r="C143" i="3"/>
  <c r="D143" i="3"/>
  <c r="E143" i="3"/>
  <c r="F143" i="3"/>
  <c r="C144" i="3"/>
  <c r="D144" i="3"/>
  <c r="E144" i="3"/>
  <c r="F144" i="3"/>
  <c r="C145" i="3"/>
  <c r="D145" i="3"/>
  <c r="E145" i="3"/>
  <c r="F145" i="3"/>
  <c r="C146" i="3"/>
  <c r="D146" i="3"/>
  <c r="E146" i="3"/>
  <c r="F146" i="3"/>
  <c r="C147" i="3"/>
  <c r="D147" i="3"/>
  <c r="E147" i="3"/>
  <c r="F147" i="3"/>
  <c r="C148" i="3"/>
  <c r="D148" i="3"/>
  <c r="E148" i="3"/>
  <c r="F148" i="3"/>
  <c r="C149" i="3"/>
  <c r="D149" i="3"/>
  <c r="E149" i="3"/>
  <c r="F149" i="3"/>
  <c r="C150" i="3"/>
  <c r="D150" i="3"/>
  <c r="E150" i="3"/>
  <c r="F150" i="3"/>
  <c r="C151" i="3"/>
  <c r="D151" i="3"/>
  <c r="E151" i="3"/>
  <c r="F151" i="3"/>
  <c r="C152" i="3"/>
  <c r="D152" i="3"/>
  <c r="E152" i="3"/>
  <c r="F152" i="3"/>
  <c r="C153" i="3"/>
  <c r="D153" i="3"/>
  <c r="E153" i="3"/>
  <c r="F153" i="3"/>
  <c r="C154" i="3"/>
  <c r="D154" i="3"/>
  <c r="E154" i="3"/>
  <c r="F154" i="3"/>
  <c r="C155" i="3"/>
  <c r="D155" i="3"/>
  <c r="E155" i="3"/>
  <c r="F155" i="3"/>
  <c r="C156" i="3"/>
  <c r="D156" i="3"/>
  <c r="E156" i="3"/>
  <c r="F156" i="3"/>
  <c r="C157" i="3"/>
  <c r="D157" i="3"/>
  <c r="E157" i="3"/>
  <c r="F157" i="3"/>
  <c r="C158" i="3"/>
  <c r="D158" i="3"/>
  <c r="E158" i="3"/>
  <c r="F158" i="3"/>
  <c r="C159" i="3"/>
  <c r="D159" i="3"/>
  <c r="E159" i="3"/>
  <c r="F159" i="3"/>
  <c r="C160" i="3"/>
  <c r="D160" i="3"/>
  <c r="E160" i="3"/>
  <c r="F160" i="3"/>
  <c r="C161" i="3"/>
  <c r="D161" i="3"/>
  <c r="E161" i="3"/>
  <c r="F161" i="3"/>
  <c r="C162" i="3"/>
  <c r="D162" i="3"/>
  <c r="E162" i="3"/>
  <c r="F162" i="3"/>
  <c r="C163" i="3"/>
  <c r="D163" i="3"/>
  <c r="E163" i="3"/>
  <c r="F163" i="3"/>
  <c r="C164" i="3"/>
  <c r="D164" i="3"/>
  <c r="E164" i="3"/>
  <c r="F164" i="3"/>
  <c r="C165" i="3"/>
  <c r="D165" i="3"/>
  <c r="E165" i="3"/>
  <c r="F165" i="3"/>
  <c r="C166" i="3"/>
  <c r="D166" i="3"/>
  <c r="E166" i="3"/>
  <c r="F166" i="3"/>
  <c r="C167" i="3"/>
  <c r="D167" i="3"/>
  <c r="E167" i="3"/>
  <c r="F167" i="3"/>
  <c r="C168" i="3"/>
  <c r="D168" i="3"/>
  <c r="E168" i="3"/>
  <c r="F168" i="3"/>
  <c r="C169" i="3"/>
  <c r="D169" i="3"/>
  <c r="E169" i="3"/>
  <c r="F169" i="3"/>
  <c r="C170" i="3"/>
  <c r="D170" i="3"/>
  <c r="E170" i="3"/>
  <c r="F170" i="3"/>
  <c r="C171" i="3"/>
  <c r="D171" i="3"/>
  <c r="E171" i="3"/>
  <c r="F171" i="3"/>
  <c r="C172" i="3"/>
  <c r="D172" i="3"/>
  <c r="E172" i="3"/>
  <c r="F172" i="3"/>
  <c r="C173" i="3"/>
  <c r="D173" i="3"/>
  <c r="E173" i="3"/>
  <c r="F173" i="3"/>
  <c r="C174" i="3"/>
  <c r="D174" i="3"/>
  <c r="E174" i="3"/>
  <c r="F174" i="3"/>
  <c r="C175" i="3"/>
  <c r="D175" i="3"/>
  <c r="E175" i="3"/>
  <c r="F175" i="3"/>
  <c r="C176" i="3"/>
  <c r="D176" i="3"/>
  <c r="E176" i="3"/>
  <c r="F176" i="3"/>
  <c r="C177" i="3"/>
  <c r="D177" i="3"/>
  <c r="E177" i="3"/>
  <c r="F177" i="3"/>
  <c r="C178" i="3"/>
  <c r="D178" i="3"/>
  <c r="E178" i="3"/>
  <c r="F178" i="3"/>
  <c r="C179" i="3"/>
  <c r="D179" i="3"/>
  <c r="E179" i="3"/>
  <c r="F179" i="3"/>
  <c r="C180" i="3"/>
  <c r="D180" i="3"/>
  <c r="E180" i="3"/>
  <c r="F180" i="3"/>
  <c r="C181" i="3"/>
  <c r="D181" i="3"/>
  <c r="E181" i="3"/>
  <c r="F181" i="3"/>
  <c r="C182" i="3"/>
  <c r="D182" i="3"/>
  <c r="E182" i="3"/>
  <c r="F182" i="3"/>
  <c r="C183" i="3"/>
  <c r="D183" i="3"/>
  <c r="E183" i="3"/>
  <c r="F183" i="3"/>
  <c r="C184" i="3"/>
  <c r="D184" i="3"/>
  <c r="E184" i="3"/>
  <c r="F184" i="3"/>
  <c r="C185" i="3"/>
  <c r="D185" i="3"/>
  <c r="E185" i="3"/>
  <c r="F185" i="3"/>
  <c r="C186" i="3"/>
  <c r="D186" i="3"/>
  <c r="E186" i="3"/>
  <c r="F186" i="3"/>
  <c r="C187" i="3"/>
  <c r="D187" i="3"/>
  <c r="E187" i="3"/>
  <c r="F187" i="3"/>
  <c r="C188" i="3"/>
  <c r="D188" i="3"/>
  <c r="E188" i="3"/>
  <c r="F188" i="3"/>
  <c r="C189" i="3"/>
  <c r="D189" i="3"/>
  <c r="E189" i="3"/>
  <c r="F189" i="3"/>
  <c r="C190" i="3"/>
  <c r="D190" i="3"/>
  <c r="E190" i="3"/>
  <c r="F190" i="3"/>
  <c r="C191" i="3"/>
  <c r="D191" i="3"/>
  <c r="E191" i="3"/>
  <c r="F191" i="3"/>
  <c r="C192" i="3"/>
  <c r="D192" i="3"/>
  <c r="E192" i="3"/>
  <c r="F192" i="3"/>
  <c r="C193" i="3"/>
  <c r="D193" i="3"/>
  <c r="E193" i="3"/>
  <c r="F193" i="3"/>
  <c r="C194" i="3"/>
  <c r="D194" i="3"/>
  <c r="E194" i="3"/>
  <c r="F194" i="3"/>
  <c r="C195" i="3"/>
  <c r="D195" i="3"/>
  <c r="E195" i="3"/>
  <c r="F195" i="3"/>
  <c r="C196" i="3"/>
  <c r="D196" i="3"/>
  <c r="E196" i="3"/>
  <c r="F196" i="3"/>
  <c r="C197" i="3"/>
  <c r="D197" i="3"/>
  <c r="E197" i="3"/>
  <c r="F197" i="3"/>
  <c r="C198" i="3"/>
  <c r="D198" i="3"/>
  <c r="E198" i="3"/>
  <c r="F198" i="3"/>
  <c r="C199" i="3"/>
  <c r="D199" i="3"/>
  <c r="E199" i="3"/>
  <c r="F199" i="3"/>
  <c r="C200" i="3"/>
  <c r="D200" i="3"/>
  <c r="E200" i="3"/>
  <c r="F200" i="3"/>
  <c r="C201" i="3"/>
  <c r="D201" i="3"/>
  <c r="E201" i="3"/>
  <c r="F201" i="3"/>
  <c r="C202" i="3"/>
  <c r="D202" i="3"/>
  <c r="E202" i="3"/>
  <c r="F202" i="3"/>
  <c r="C203" i="3"/>
  <c r="D203" i="3"/>
  <c r="E203" i="3"/>
  <c r="F203" i="3"/>
  <c r="C204" i="3"/>
  <c r="D204" i="3"/>
  <c r="E204" i="3"/>
  <c r="F204" i="3"/>
  <c r="C205" i="3"/>
  <c r="D205" i="3"/>
  <c r="E205" i="3"/>
  <c r="F205" i="3"/>
  <c r="C206" i="3"/>
  <c r="D206" i="3"/>
  <c r="E206" i="3"/>
  <c r="F206" i="3"/>
  <c r="C207" i="3"/>
  <c r="D207" i="3"/>
  <c r="E207" i="3"/>
  <c r="F207" i="3"/>
  <c r="C208" i="3"/>
  <c r="D208" i="3"/>
  <c r="E208" i="3"/>
  <c r="F208" i="3"/>
  <c r="C209" i="3"/>
  <c r="D209" i="3"/>
  <c r="E209" i="3"/>
  <c r="F209" i="3"/>
  <c r="C210" i="3"/>
  <c r="D210" i="3"/>
  <c r="E210" i="3"/>
  <c r="F210" i="3"/>
  <c r="C211" i="3"/>
  <c r="D211" i="3"/>
  <c r="E211" i="3"/>
  <c r="F211" i="3"/>
  <c r="C212" i="3"/>
  <c r="D212" i="3"/>
  <c r="E212" i="3"/>
  <c r="F212" i="3"/>
  <c r="C213" i="3"/>
  <c r="D213" i="3"/>
  <c r="E213" i="3"/>
  <c r="F213" i="3"/>
  <c r="C214" i="3"/>
  <c r="D214" i="3"/>
  <c r="E214" i="3"/>
  <c r="F214" i="3"/>
  <c r="C215" i="3"/>
  <c r="D215" i="3"/>
  <c r="E215" i="3"/>
  <c r="F215" i="3"/>
  <c r="C216" i="3"/>
  <c r="D216" i="3"/>
  <c r="E216" i="3"/>
  <c r="F216" i="3"/>
  <c r="C217" i="3"/>
  <c r="D217" i="3"/>
  <c r="E217" i="3"/>
  <c r="F217" i="3"/>
  <c r="C218" i="3"/>
  <c r="D218" i="3"/>
  <c r="E218" i="3"/>
  <c r="F218" i="3"/>
  <c r="C219" i="3"/>
  <c r="D219" i="3"/>
  <c r="E219" i="3"/>
  <c r="F219" i="3"/>
  <c r="C220" i="3"/>
  <c r="D220" i="3"/>
  <c r="E220" i="3"/>
  <c r="F220" i="3"/>
  <c r="C221" i="3"/>
  <c r="D221" i="3"/>
  <c r="E221" i="3"/>
  <c r="F221" i="3"/>
  <c r="C222" i="3"/>
  <c r="D222" i="3"/>
  <c r="E222" i="3"/>
  <c r="F222" i="3"/>
  <c r="C223" i="3"/>
  <c r="D223" i="3"/>
  <c r="E223" i="3"/>
  <c r="F223" i="3"/>
  <c r="C224" i="3"/>
  <c r="D224" i="3"/>
  <c r="E224" i="3"/>
  <c r="F224" i="3"/>
  <c r="C225" i="3"/>
  <c r="D225" i="3"/>
  <c r="E225" i="3"/>
  <c r="F225" i="3"/>
  <c r="C226" i="3"/>
  <c r="D226" i="3"/>
  <c r="E226" i="3"/>
  <c r="F226" i="3"/>
  <c r="C227" i="3"/>
  <c r="D227" i="3"/>
  <c r="E227" i="3"/>
  <c r="F227" i="3"/>
  <c r="C228" i="3"/>
  <c r="D228" i="3"/>
  <c r="E228" i="3"/>
  <c r="F228" i="3"/>
  <c r="C229" i="3"/>
  <c r="D229" i="3"/>
  <c r="E229" i="3"/>
  <c r="F229" i="3"/>
  <c r="C230" i="3"/>
  <c r="D230" i="3"/>
  <c r="E230" i="3"/>
  <c r="F230" i="3"/>
  <c r="C231" i="3"/>
  <c r="D231" i="3"/>
  <c r="E231" i="3"/>
  <c r="F231" i="3"/>
  <c r="C232" i="3"/>
  <c r="D232" i="3"/>
  <c r="E232" i="3"/>
  <c r="F232" i="3"/>
  <c r="C233" i="3"/>
  <c r="D233" i="3"/>
  <c r="E233" i="3"/>
  <c r="F233" i="3"/>
  <c r="C234" i="3"/>
  <c r="D234" i="3"/>
  <c r="E234" i="3"/>
  <c r="F234" i="3"/>
  <c r="C235" i="3"/>
  <c r="D235" i="3"/>
  <c r="E235" i="3"/>
  <c r="F235" i="3"/>
  <c r="C236" i="3"/>
  <c r="D236" i="3"/>
  <c r="E236" i="3"/>
  <c r="F236" i="3"/>
  <c r="C237" i="3"/>
  <c r="D237" i="3"/>
  <c r="E237" i="3"/>
  <c r="F237" i="3"/>
  <c r="C238" i="3"/>
  <c r="D238" i="3"/>
  <c r="E238" i="3"/>
  <c r="F238" i="3"/>
  <c r="C239" i="3"/>
  <c r="D239" i="3"/>
  <c r="E239" i="3"/>
  <c r="F239" i="3"/>
  <c r="C240" i="3"/>
  <c r="D240" i="3"/>
  <c r="E240" i="3"/>
  <c r="F240" i="3"/>
  <c r="C241" i="3"/>
  <c r="D241" i="3"/>
  <c r="E241" i="3"/>
  <c r="F241" i="3"/>
  <c r="C242" i="3"/>
  <c r="D242" i="3"/>
  <c r="E242" i="3"/>
  <c r="F242" i="3"/>
  <c r="C243" i="3"/>
  <c r="D243" i="3"/>
  <c r="E243" i="3"/>
  <c r="F243" i="3"/>
  <c r="C244" i="3"/>
  <c r="D244" i="3"/>
  <c r="E244" i="3"/>
  <c r="F244" i="3"/>
  <c r="C245" i="3"/>
  <c r="D245" i="3"/>
  <c r="E245" i="3"/>
  <c r="F245" i="3"/>
  <c r="C246" i="3"/>
  <c r="D246" i="3"/>
  <c r="E246" i="3"/>
  <c r="F246" i="3"/>
  <c r="C247" i="3"/>
  <c r="D247" i="3"/>
  <c r="E247" i="3"/>
  <c r="F247" i="3"/>
  <c r="C248" i="3"/>
  <c r="D248" i="3"/>
  <c r="E248" i="3"/>
  <c r="F248" i="3"/>
  <c r="C249" i="3"/>
  <c r="D249" i="3"/>
  <c r="E249" i="3"/>
  <c r="F249" i="3"/>
  <c r="C250" i="3"/>
  <c r="D250" i="3"/>
  <c r="E250" i="3"/>
  <c r="F250" i="3"/>
  <c r="C251" i="3"/>
  <c r="D251" i="3"/>
  <c r="E251" i="3"/>
  <c r="F251" i="3"/>
  <c r="C252" i="3"/>
  <c r="D252" i="3"/>
  <c r="E252" i="3"/>
  <c r="F252" i="3"/>
  <c r="C253" i="3"/>
  <c r="D253" i="3"/>
  <c r="E253" i="3"/>
  <c r="F253" i="3"/>
  <c r="C254" i="3"/>
  <c r="D254" i="3"/>
  <c r="E254" i="3"/>
  <c r="F254" i="3"/>
  <c r="C255" i="3"/>
  <c r="D255" i="3"/>
  <c r="E255" i="3"/>
  <c r="F255" i="3"/>
  <c r="C256" i="3"/>
  <c r="D256" i="3"/>
  <c r="E256" i="3"/>
  <c r="F256" i="3"/>
  <c r="C257" i="3"/>
  <c r="D257" i="3"/>
  <c r="E257" i="3"/>
  <c r="F257" i="3"/>
  <c r="C258" i="3"/>
  <c r="D258" i="3"/>
  <c r="E258" i="3"/>
  <c r="F258" i="3"/>
  <c r="C259" i="3"/>
  <c r="D259" i="3"/>
  <c r="E259" i="3"/>
  <c r="F259" i="3"/>
  <c r="C260" i="3"/>
  <c r="D260" i="3"/>
  <c r="E260" i="3"/>
  <c r="F260" i="3"/>
  <c r="C261" i="3"/>
  <c r="D261" i="3"/>
  <c r="E261" i="3"/>
  <c r="F261" i="3"/>
  <c r="C262" i="3"/>
  <c r="D262" i="3"/>
  <c r="E262" i="3"/>
  <c r="F262" i="3"/>
  <c r="C263" i="3"/>
  <c r="D263" i="3"/>
  <c r="E263" i="3"/>
  <c r="F263" i="3"/>
  <c r="C264" i="3"/>
  <c r="D264" i="3"/>
  <c r="E264" i="3"/>
  <c r="F264" i="3"/>
  <c r="C265" i="3"/>
  <c r="D265" i="3"/>
  <c r="E265" i="3"/>
  <c r="F265" i="3"/>
  <c r="C266" i="3"/>
  <c r="D266" i="3"/>
  <c r="E266" i="3"/>
  <c r="F266" i="3"/>
  <c r="C267" i="3"/>
  <c r="D267" i="3"/>
  <c r="E267" i="3"/>
  <c r="F267" i="3"/>
  <c r="C268" i="3"/>
  <c r="D268" i="3"/>
  <c r="E268" i="3"/>
  <c r="F268" i="3"/>
  <c r="C269" i="3"/>
  <c r="D269" i="3"/>
  <c r="E269" i="3"/>
  <c r="F269" i="3"/>
  <c r="C270" i="3"/>
  <c r="D270" i="3"/>
  <c r="E270" i="3"/>
  <c r="F270" i="3"/>
  <c r="C271" i="3"/>
  <c r="D271" i="3"/>
  <c r="E271" i="3"/>
  <c r="F271" i="3"/>
  <c r="C272" i="3"/>
  <c r="D272" i="3"/>
  <c r="E272" i="3"/>
  <c r="F272" i="3"/>
  <c r="C273" i="3"/>
  <c r="D273" i="3"/>
  <c r="E273" i="3"/>
  <c r="F273" i="3"/>
  <c r="C274" i="3"/>
  <c r="D274" i="3"/>
  <c r="E274" i="3"/>
  <c r="F274" i="3"/>
  <c r="C275" i="3"/>
  <c r="D275" i="3"/>
  <c r="E275" i="3"/>
  <c r="F275" i="3"/>
  <c r="C276" i="3"/>
  <c r="D276" i="3"/>
  <c r="E276" i="3"/>
  <c r="F276" i="3"/>
  <c r="C277" i="3"/>
  <c r="D277" i="3"/>
  <c r="E277" i="3"/>
  <c r="F277" i="3"/>
  <c r="C278" i="3"/>
  <c r="D278" i="3"/>
  <c r="E278" i="3"/>
  <c r="F278" i="3"/>
  <c r="C279" i="3"/>
  <c r="D279" i="3"/>
  <c r="E279" i="3"/>
  <c r="F279" i="3"/>
  <c r="C280" i="3"/>
  <c r="D280" i="3"/>
  <c r="E280" i="3"/>
  <c r="F280" i="3"/>
  <c r="C281" i="3"/>
  <c r="D281" i="3"/>
  <c r="E281" i="3"/>
  <c r="F281" i="3"/>
  <c r="C282" i="3"/>
  <c r="D282" i="3"/>
  <c r="E282" i="3"/>
  <c r="F282" i="3"/>
  <c r="C283" i="3"/>
  <c r="D283" i="3"/>
  <c r="E283" i="3"/>
  <c r="F283" i="3"/>
  <c r="C284" i="3"/>
  <c r="D284" i="3"/>
  <c r="E284" i="3"/>
  <c r="F284" i="3"/>
  <c r="C285" i="3"/>
  <c r="D285" i="3"/>
  <c r="E285" i="3"/>
  <c r="F285" i="3"/>
  <c r="C286" i="3"/>
  <c r="D286" i="3"/>
  <c r="E286" i="3"/>
  <c r="F286" i="3"/>
  <c r="C287" i="3"/>
  <c r="D287" i="3"/>
  <c r="E287" i="3"/>
  <c r="F287" i="3"/>
  <c r="C288" i="3"/>
  <c r="D288" i="3"/>
  <c r="E288" i="3"/>
  <c r="F288" i="3"/>
  <c r="C289" i="3"/>
  <c r="D289" i="3"/>
  <c r="E289" i="3"/>
  <c r="F289" i="3"/>
  <c r="C290" i="3"/>
  <c r="D290" i="3"/>
  <c r="E290" i="3"/>
  <c r="F290" i="3"/>
  <c r="C291" i="3"/>
  <c r="D291" i="3"/>
  <c r="E291" i="3"/>
  <c r="F291" i="3"/>
  <c r="C292" i="3"/>
  <c r="D292" i="3"/>
  <c r="E292" i="3"/>
  <c r="F292" i="3"/>
  <c r="C293" i="3"/>
  <c r="D293" i="3"/>
  <c r="E293" i="3"/>
  <c r="F293" i="3"/>
  <c r="C294" i="3"/>
  <c r="D294" i="3"/>
  <c r="E294" i="3"/>
  <c r="F294" i="3"/>
  <c r="C295" i="3"/>
  <c r="D295" i="3"/>
  <c r="E295" i="3"/>
  <c r="F295" i="3"/>
  <c r="C296" i="3"/>
  <c r="D296" i="3"/>
  <c r="E296" i="3"/>
  <c r="F296" i="3"/>
  <c r="C297" i="3"/>
  <c r="D297" i="3"/>
  <c r="E297" i="3"/>
  <c r="F297" i="3"/>
  <c r="C298" i="3"/>
  <c r="D298" i="3"/>
  <c r="E298" i="3"/>
  <c r="F298" i="3"/>
  <c r="C299" i="3"/>
  <c r="D299" i="3"/>
  <c r="E299" i="3"/>
  <c r="F299" i="3"/>
  <c r="C300" i="3"/>
  <c r="D300" i="3"/>
  <c r="E300" i="3"/>
  <c r="F300" i="3"/>
  <c r="C301" i="3"/>
  <c r="D301" i="3"/>
  <c r="E301" i="3"/>
  <c r="F301" i="3"/>
  <c r="C302" i="3"/>
  <c r="D302" i="3"/>
  <c r="E302" i="3"/>
  <c r="F302" i="3"/>
  <c r="C303" i="3"/>
  <c r="D303" i="3"/>
  <c r="E303" i="3"/>
  <c r="F303" i="3"/>
  <c r="C304" i="3"/>
  <c r="D304" i="3"/>
  <c r="E304" i="3"/>
  <c r="F304" i="3"/>
  <c r="C305" i="3"/>
  <c r="D305" i="3"/>
  <c r="E305" i="3"/>
  <c r="F305" i="3"/>
  <c r="C306" i="3"/>
  <c r="D306" i="3"/>
  <c r="E306" i="3"/>
  <c r="F306" i="3"/>
  <c r="C307" i="3"/>
  <c r="D307" i="3"/>
  <c r="E307" i="3"/>
  <c r="F307" i="3"/>
  <c r="C308" i="3"/>
  <c r="D308" i="3"/>
  <c r="E308" i="3"/>
  <c r="F308" i="3"/>
  <c r="C309" i="3"/>
  <c r="D309" i="3"/>
  <c r="E309" i="3"/>
  <c r="F309" i="3"/>
  <c r="C310" i="3"/>
  <c r="D310" i="3"/>
  <c r="E310" i="3"/>
  <c r="F310" i="3"/>
  <c r="C311" i="3"/>
  <c r="D311" i="3"/>
  <c r="E311" i="3"/>
  <c r="F311" i="3"/>
  <c r="C312" i="3"/>
  <c r="D312" i="3"/>
  <c r="E312" i="3"/>
  <c r="F312" i="3"/>
  <c r="C313" i="3"/>
  <c r="D313" i="3"/>
  <c r="E313" i="3"/>
  <c r="F313" i="3"/>
  <c r="C314" i="3"/>
  <c r="D314" i="3"/>
  <c r="E314" i="3"/>
  <c r="F314" i="3"/>
  <c r="C315" i="3"/>
  <c r="D315" i="3"/>
  <c r="E315" i="3"/>
  <c r="F315" i="3"/>
  <c r="C316" i="3"/>
  <c r="D316" i="3"/>
  <c r="E316" i="3"/>
  <c r="F316" i="3"/>
  <c r="C317" i="3"/>
  <c r="D317" i="3"/>
  <c r="E317" i="3"/>
  <c r="F317" i="3"/>
  <c r="C318" i="3"/>
  <c r="D318" i="3"/>
  <c r="E318" i="3"/>
  <c r="F318" i="3"/>
  <c r="C319" i="3"/>
  <c r="D319" i="3"/>
  <c r="E319" i="3"/>
  <c r="F319" i="3"/>
  <c r="C320" i="3"/>
  <c r="D320" i="3"/>
  <c r="E320" i="3"/>
  <c r="F320" i="3"/>
  <c r="C321" i="3"/>
  <c r="D321" i="3"/>
  <c r="E321" i="3"/>
  <c r="F321" i="3"/>
  <c r="C322" i="3"/>
  <c r="D322" i="3"/>
  <c r="E322" i="3"/>
  <c r="F322" i="3"/>
  <c r="C323" i="3"/>
  <c r="D323" i="3"/>
  <c r="E323" i="3"/>
  <c r="F323" i="3"/>
  <c r="C324" i="3"/>
  <c r="D324" i="3"/>
  <c r="E324" i="3"/>
  <c r="F324" i="3"/>
  <c r="C325" i="3"/>
  <c r="D325" i="3"/>
  <c r="E325" i="3"/>
  <c r="F325" i="3"/>
  <c r="C326" i="3"/>
  <c r="D326" i="3"/>
  <c r="E326" i="3"/>
  <c r="F326" i="3"/>
  <c r="C327" i="3"/>
  <c r="D327" i="3"/>
  <c r="E327" i="3"/>
  <c r="F327" i="3"/>
  <c r="C328" i="3"/>
  <c r="D328" i="3"/>
  <c r="E328" i="3"/>
  <c r="F328" i="3"/>
  <c r="C329" i="3"/>
  <c r="D329" i="3"/>
  <c r="E329" i="3"/>
  <c r="F329" i="3"/>
  <c r="C330" i="3"/>
  <c r="D330" i="3"/>
  <c r="E330" i="3"/>
  <c r="F330" i="3"/>
  <c r="C331" i="3"/>
  <c r="D331" i="3"/>
  <c r="E331" i="3"/>
  <c r="F331" i="3"/>
  <c r="C332" i="3"/>
  <c r="D332" i="3"/>
  <c r="E332" i="3"/>
  <c r="F332" i="3"/>
  <c r="C333" i="3"/>
  <c r="D333" i="3"/>
  <c r="E333" i="3"/>
  <c r="F333" i="3"/>
  <c r="C334" i="3"/>
  <c r="D334" i="3"/>
  <c r="E334" i="3"/>
  <c r="F334" i="3"/>
  <c r="C335" i="3"/>
  <c r="D335" i="3"/>
  <c r="E335" i="3"/>
  <c r="F335" i="3"/>
  <c r="C336" i="3"/>
  <c r="D336" i="3"/>
  <c r="E336" i="3"/>
  <c r="F336" i="3"/>
  <c r="C337" i="3"/>
  <c r="D337" i="3"/>
  <c r="E337" i="3"/>
  <c r="F337" i="3"/>
  <c r="C338" i="3"/>
  <c r="D338" i="3"/>
  <c r="E338" i="3"/>
  <c r="F338" i="3"/>
  <c r="C339" i="3"/>
  <c r="D339" i="3"/>
  <c r="E339" i="3"/>
  <c r="F339" i="3"/>
  <c r="C340" i="3"/>
  <c r="D340" i="3"/>
  <c r="E340" i="3"/>
  <c r="F340" i="3"/>
  <c r="C341" i="3"/>
  <c r="D341" i="3"/>
  <c r="E341" i="3"/>
  <c r="F341" i="3"/>
  <c r="C342" i="3"/>
  <c r="D342" i="3"/>
  <c r="E342" i="3"/>
  <c r="F342" i="3"/>
  <c r="C343" i="3"/>
  <c r="D343" i="3"/>
  <c r="E343" i="3"/>
  <c r="F343" i="3"/>
  <c r="C344" i="3"/>
  <c r="D344" i="3"/>
  <c r="E344" i="3"/>
  <c r="F344" i="3"/>
  <c r="C345" i="3"/>
  <c r="D345" i="3"/>
  <c r="E345" i="3"/>
  <c r="F345" i="3"/>
  <c r="C346" i="3"/>
  <c r="D346" i="3"/>
  <c r="E346" i="3"/>
  <c r="F346" i="3"/>
  <c r="C347" i="3"/>
  <c r="D347" i="3"/>
  <c r="E347" i="3"/>
  <c r="F347" i="3"/>
  <c r="C348" i="3"/>
  <c r="D348" i="3"/>
  <c r="E348" i="3"/>
  <c r="F348" i="3"/>
  <c r="C349" i="3"/>
  <c r="D349" i="3"/>
  <c r="E349" i="3"/>
  <c r="F349" i="3"/>
  <c r="C350" i="3"/>
  <c r="D350" i="3"/>
  <c r="E350" i="3"/>
  <c r="F350" i="3"/>
  <c r="C351" i="3"/>
  <c r="D351" i="3"/>
  <c r="E351" i="3"/>
  <c r="F351" i="3"/>
  <c r="C352" i="3"/>
  <c r="D352" i="3"/>
  <c r="E352" i="3"/>
  <c r="F352" i="3"/>
  <c r="C353" i="3"/>
  <c r="D353" i="3"/>
  <c r="E353" i="3"/>
  <c r="F353" i="3"/>
  <c r="C354" i="3"/>
  <c r="D354" i="3"/>
  <c r="E354" i="3"/>
  <c r="F354" i="3"/>
  <c r="C355" i="3"/>
  <c r="D355" i="3"/>
  <c r="E355" i="3"/>
  <c r="F355" i="3"/>
  <c r="C356" i="3"/>
  <c r="D356" i="3"/>
  <c r="E356" i="3"/>
  <c r="F356" i="3"/>
  <c r="C357" i="3"/>
  <c r="D357" i="3"/>
  <c r="E357" i="3"/>
  <c r="F357" i="3"/>
  <c r="C358" i="3"/>
  <c r="D358" i="3"/>
  <c r="E358" i="3"/>
  <c r="F358" i="3"/>
  <c r="C359" i="3"/>
  <c r="D359" i="3"/>
  <c r="E359" i="3"/>
  <c r="F359" i="3"/>
  <c r="C360" i="3"/>
  <c r="D360" i="3"/>
  <c r="E360" i="3"/>
  <c r="F360" i="3"/>
  <c r="C361" i="3"/>
  <c r="D361" i="3"/>
  <c r="E361" i="3"/>
  <c r="F361" i="3"/>
  <c r="C362" i="3"/>
  <c r="D362" i="3"/>
  <c r="E362" i="3"/>
  <c r="F362" i="3"/>
  <c r="C363" i="3"/>
  <c r="D363" i="3"/>
  <c r="E363" i="3"/>
  <c r="F363" i="3"/>
  <c r="C364" i="3"/>
  <c r="D364" i="3"/>
  <c r="E364" i="3"/>
  <c r="F364" i="3"/>
  <c r="C365" i="3"/>
  <c r="D365" i="3"/>
  <c r="E365" i="3"/>
  <c r="F365" i="3"/>
  <c r="C366" i="3"/>
  <c r="D366" i="3"/>
  <c r="E366" i="3"/>
  <c r="F366" i="3"/>
  <c r="C367" i="3"/>
  <c r="D367" i="3"/>
  <c r="E367" i="3"/>
  <c r="F367" i="3"/>
  <c r="C368" i="3"/>
  <c r="D368" i="3"/>
  <c r="E368" i="3"/>
  <c r="F368" i="3"/>
  <c r="C369" i="3"/>
  <c r="D369" i="3"/>
  <c r="E369" i="3"/>
  <c r="F369" i="3"/>
  <c r="C370" i="3"/>
  <c r="D370" i="3"/>
  <c r="E370" i="3"/>
  <c r="F370" i="3"/>
  <c r="C371" i="3"/>
  <c r="D371" i="3"/>
  <c r="E371" i="3"/>
  <c r="F371" i="3"/>
  <c r="C372" i="3"/>
  <c r="D372" i="3"/>
  <c r="E372" i="3"/>
  <c r="F372" i="3"/>
  <c r="C373" i="3"/>
  <c r="D373" i="3"/>
  <c r="E373" i="3"/>
  <c r="F373" i="3"/>
  <c r="C374" i="3"/>
  <c r="D374" i="3"/>
  <c r="E374" i="3"/>
  <c r="F374" i="3"/>
  <c r="C375" i="3"/>
  <c r="D375" i="3"/>
  <c r="E375" i="3"/>
  <c r="F375" i="3"/>
  <c r="C376" i="3"/>
  <c r="D376" i="3"/>
  <c r="E376" i="3"/>
  <c r="F376" i="3"/>
  <c r="C377" i="3"/>
  <c r="D377" i="3"/>
  <c r="E377" i="3"/>
  <c r="F377" i="3"/>
  <c r="C378" i="3"/>
  <c r="D378" i="3"/>
  <c r="E378" i="3"/>
  <c r="F378" i="3"/>
  <c r="C379" i="3"/>
  <c r="D379" i="3"/>
  <c r="E379" i="3"/>
  <c r="F379" i="3"/>
  <c r="C380" i="3"/>
  <c r="D380" i="3"/>
  <c r="E380" i="3"/>
  <c r="F380" i="3"/>
  <c r="C381" i="3"/>
  <c r="D381" i="3"/>
  <c r="E381" i="3"/>
  <c r="F381" i="3"/>
  <c r="C382" i="3"/>
  <c r="D382" i="3"/>
  <c r="E382" i="3"/>
  <c r="F382" i="3"/>
  <c r="C383" i="3"/>
  <c r="D383" i="3"/>
  <c r="E383" i="3"/>
  <c r="F383" i="3"/>
  <c r="C384" i="3"/>
  <c r="D384" i="3"/>
  <c r="E384" i="3"/>
  <c r="F384" i="3"/>
  <c r="C385" i="3"/>
  <c r="D385" i="3"/>
  <c r="E385" i="3"/>
  <c r="F385" i="3"/>
  <c r="C386" i="3"/>
  <c r="D386" i="3"/>
  <c r="E386" i="3"/>
  <c r="F386" i="3"/>
  <c r="C387" i="3"/>
  <c r="D387" i="3"/>
  <c r="E387" i="3"/>
  <c r="F387" i="3"/>
  <c r="C388" i="3"/>
  <c r="D388" i="3"/>
  <c r="E388" i="3"/>
  <c r="F388" i="3"/>
  <c r="C389" i="3"/>
  <c r="D389" i="3"/>
  <c r="E389" i="3"/>
  <c r="F389" i="3"/>
  <c r="C390" i="3"/>
  <c r="D390" i="3"/>
  <c r="E390" i="3"/>
  <c r="F390" i="3"/>
  <c r="C391" i="3"/>
  <c r="D391" i="3"/>
  <c r="E391" i="3"/>
  <c r="F391" i="3"/>
  <c r="C392" i="3"/>
  <c r="D392" i="3"/>
  <c r="E392" i="3"/>
  <c r="F392" i="3"/>
  <c r="C393" i="3"/>
  <c r="D393" i="3"/>
  <c r="E393" i="3"/>
  <c r="F393" i="3"/>
  <c r="C394" i="3"/>
  <c r="D394" i="3"/>
  <c r="E394" i="3"/>
  <c r="F394" i="3"/>
  <c r="C395" i="3"/>
  <c r="D395" i="3"/>
  <c r="E395" i="3"/>
  <c r="F395" i="3"/>
  <c r="C396" i="3"/>
  <c r="D396" i="3"/>
  <c r="E396" i="3"/>
  <c r="F396" i="3"/>
  <c r="C397" i="3"/>
  <c r="D397" i="3"/>
  <c r="E397" i="3"/>
  <c r="F397" i="3"/>
  <c r="C398" i="3"/>
  <c r="D398" i="3"/>
  <c r="E398" i="3"/>
  <c r="F398" i="3"/>
  <c r="C399" i="3"/>
  <c r="D399" i="3"/>
  <c r="E399" i="3"/>
  <c r="F399" i="3"/>
  <c r="C400" i="3"/>
  <c r="D400" i="3"/>
  <c r="E400" i="3"/>
  <c r="F400" i="3"/>
  <c r="C401" i="3"/>
  <c r="D401" i="3"/>
  <c r="E401" i="3"/>
  <c r="F401" i="3"/>
  <c r="C402" i="3"/>
  <c r="D402" i="3"/>
  <c r="E402" i="3"/>
  <c r="F402" i="3"/>
  <c r="C403" i="3"/>
  <c r="D403" i="3"/>
  <c r="E403" i="3"/>
  <c r="F403" i="3"/>
  <c r="C404" i="3"/>
  <c r="D404" i="3"/>
  <c r="E404" i="3"/>
  <c r="F404" i="3"/>
  <c r="C405" i="3"/>
  <c r="D405" i="3"/>
  <c r="E405" i="3"/>
  <c r="F405" i="3"/>
  <c r="C406" i="3"/>
  <c r="D406" i="3"/>
  <c r="E406" i="3"/>
  <c r="F406" i="3"/>
  <c r="C407" i="3"/>
  <c r="D407" i="3"/>
  <c r="E407" i="3"/>
  <c r="F407" i="3"/>
  <c r="C408" i="3"/>
  <c r="D408" i="3"/>
  <c r="E408" i="3"/>
  <c r="F408" i="3"/>
  <c r="C409" i="3"/>
  <c r="D409" i="3"/>
  <c r="E409" i="3"/>
  <c r="F409" i="3"/>
  <c r="C410" i="3"/>
  <c r="D410" i="3"/>
  <c r="E410" i="3"/>
  <c r="F410" i="3"/>
  <c r="C411" i="3"/>
  <c r="D411" i="3"/>
  <c r="E411" i="3"/>
  <c r="F411" i="3"/>
  <c r="C412" i="3"/>
  <c r="D412" i="3"/>
  <c r="E412" i="3"/>
  <c r="F412" i="3"/>
  <c r="C413" i="3"/>
  <c r="D413" i="3"/>
  <c r="E413" i="3"/>
  <c r="F413" i="3"/>
  <c r="C414" i="3"/>
  <c r="D414" i="3"/>
  <c r="E414" i="3"/>
  <c r="F414" i="3"/>
  <c r="C415" i="3"/>
  <c r="D415" i="3"/>
  <c r="E415" i="3"/>
  <c r="F415" i="3"/>
  <c r="C416" i="3"/>
  <c r="D416" i="3"/>
  <c r="E416" i="3"/>
  <c r="F416" i="3"/>
  <c r="C417" i="3"/>
  <c r="D417" i="3"/>
  <c r="E417" i="3"/>
  <c r="F417" i="3"/>
  <c r="C418" i="3"/>
  <c r="D418" i="3"/>
  <c r="E418" i="3"/>
  <c r="F418" i="3"/>
  <c r="C419" i="3"/>
  <c r="D419" i="3"/>
  <c r="E419" i="3"/>
  <c r="F419" i="3"/>
  <c r="C420" i="3"/>
  <c r="D420" i="3"/>
  <c r="E420" i="3"/>
  <c r="F420" i="3"/>
  <c r="C421" i="3"/>
  <c r="D421" i="3"/>
  <c r="E421" i="3"/>
  <c r="F421" i="3"/>
  <c r="C422" i="3"/>
  <c r="D422" i="3"/>
  <c r="E422" i="3"/>
  <c r="F422" i="3"/>
  <c r="C423" i="3"/>
  <c r="D423" i="3"/>
  <c r="E423" i="3"/>
  <c r="F423" i="3"/>
  <c r="C424" i="3"/>
  <c r="D424" i="3"/>
  <c r="E424" i="3"/>
  <c r="F424" i="3"/>
  <c r="C425" i="3"/>
  <c r="D425" i="3"/>
  <c r="E425" i="3"/>
  <c r="F425" i="3"/>
  <c r="C426" i="3"/>
  <c r="D426" i="3"/>
  <c r="E426" i="3"/>
  <c r="F426" i="3"/>
  <c r="C427" i="3"/>
  <c r="D427" i="3"/>
  <c r="E427" i="3"/>
  <c r="F427" i="3"/>
  <c r="C428" i="3"/>
  <c r="D428" i="3"/>
  <c r="E428" i="3"/>
  <c r="F428" i="3"/>
  <c r="C429" i="3"/>
  <c r="D429" i="3"/>
  <c r="E429" i="3"/>
  <c r="F429" i="3"/>
  <c r="C430" i="3"/>
  <c r="D430" i="3"/>
  <c r="E430" i="3"/>
  <c r="F430" i="3"/>
  <c r="C431" i="3"/>
  <c r="D431" i="3"/>
  <c r="E431" i="3"/>
  <c r="F431" i="3"/>
  <c r="C432" i="3"/>
  <c r="D432" i="3"/>
  <c r="E432" i="3"/>
  <c r="F432" i="3"/>
  <c r="C433" i="3"/>
  <c r="D433" i="3"/>
  <c r="E433" i="3"/>
  <c r="F433" i="3"/>
  <c r="C434" i="3"/>
  <c r="D434" i="3"/>
  <c r="E434" i="3"/>
  <c r="F434" i="3"/>
  <c r="C435" i="3"/>
  <c r="D435" i="3"/>
  <c r="E435" i="3"/>
  <c r="F435" i="3"/>
  <c r="C436" i="3"/>
  <c r="D436" i="3"/>
  <c r="E436" i="3"/>
  <c r="F436" i="3"/>
  <c r="C437" i="3"/>
  <c r="D437" i="3"/>
  <c r="E437" i="3"/>
  <c r="F437" i="3"/>
  <c r="C438" i="3"/>
  <c r="D438" i="3"/>
  <c r="E438" i="3"/>
  <c r="F438" i="3"/>
  <c r="C439" i="3"/>
  <c r="D439" i="3"/>
  <c r="E439" i="3"/>
  <c r="F439" i="3"/>
  <c r="C440" i="3"/>
  <c r="D440" i="3"/>
  <c r="E440" i="3"/>
  <c r="F440" i="3"/>
  <c r="C441" i="3"/>
  <c r="D441" i="3"/>
  <c r="E441" i="3"/>
  <c r="F441" i="3"/>
  <c r="C442" i="3"/>
  <c r="D442" i="3"/>
  <c r="E442" i="3"/>
  <c r="F442" i="3"/>
  <c r="C443" i="3"/>
  <c r="D443" i="3"/>
  <c r="E443" i="3"/>
  <c r="F443" i="3"/>
  <c r="C444" i="3"/>
  <c r="D444" i="3"/>
  <c r="E444" i="3"/>
  <c r="F444" i="3"/>
  <c r="C445" i="3"/>
  <c r="D445" i="3"/>
  <c r="E445" i="3"/>
  <c r="F445" i="3"/>
  <c r="C446" i="3"/>
  <c r="D446" i="3"/>
  <c r="E446" i="3"/>
  <c r="F446" i="3"/>
  <c r="C447" i="3"/>
  <c r="D447" i="3"/>
  <c r="E447" i="3"/>
  <c r="F447" i="3"/>
  <c r="C448" i="3"/>
  <c r="D448" i="3"/>
  <c r="E448" i="3"/>
  <c r="F448" i="3"/>
  <c r="C449" i="3"/>
  <c r="D449" i="3"/>
  <c r="E449" i="3"/>
  <c r="F449" i="3"/>
  <c r="C450" i="3"/>
  <c r="D450" i="3"/>
  <c r="E450" i="3"/>
  <c r="F450" i="3"/>
  <c r="C451" i="3"/>
  <c r="D451" i="3"/>
  <c r="E451" i="3"/>
  <c r="F451" i="3"/>
  <c r="C452" i="3"/>
  <c r="D452" i="3"/>
  <c r="E452" i="3"/>
  <c r="F452" i="3"/>
  <c r="C453" i="3"/>
  <c r="D453" i="3"/>
  <c r="E453" i="3"/>
  <c r="F453" i="3"/>
  <c r="C454" i="3"/>
  <c r="D454" i="3"/>
  <c r="E454" i="3"/>
  <c r="F454" i="3"/>
  <c r="C455" i="3"/>
  <c r="D455" i="3"/>
  <c r="E455" i="3"/>
  <c r="F455" i="3"/>
  <c r="C456" i="3"/>
  <c r="D456" i="3"/>
  <c r="E456" i="3"/>
  <c r="F456" i="3"/>
  <c r="C457" i="3"/>
  <c r="D457" i="3"/>
  <c r="E457" i="3"/>
  <c r="F457" i="3"/>
  <c r="C458" i="3"/>
  <c r="D458" i="3"/>
  <c r="E458" i="3"/>
  <c r="F458" i="3"/>
  <c r="C459" i="3"/>
  <c r="D459" i="3"/>
  <c r="E459" i="3"/>
  <c r="F459" i="3"/>
  <c r="C460" i="3"/>
  <c r="D460" i="3"/>
  <c r="E460" i="3"/>
  <c r="F460" i="3"/>
  <c r="C461" i="3"/>
  <c r="D461" i="3"/>
  <c r="E461" i="3"/>
  <c r="F461" i="3"/>
  <c r="C462" i="3"/>
  <c r="D462" i="3"/>
  <c r="E462" i="3"/>
  <c r="F462" i="3"/>
  <c r="C463" i="3"/>
  <c r="D463" i="3"/>
  <c r="E463" i="3"/>
  <c r="F463" i="3"/>
  <c r="C464" i="3"/>
  <c r="D464" i="3"/>
  <c r="E464" i="3"/>
  <c r="F464" i="3"/>
  <c r="C465" i="3"/>
  <c r="D465" i="3"/>
  <c r="E465" i="3"/>
  <c r="F465" i="3"/>
  <c r="C466" i="3"/>
  <c r="D466" i="3"/>
  <c r="E466" i="3"/>
  <c r="F466" i="3"/>
  <c r="C467" i="3"/>
  <c r="D467" i="3"/>
  <c r="E467" i="3"/>
  <c r="F467" i="3"/>
  <c r="C468" i="3"/>
  <c r="D468" i="3"/>
  <c r="E468" i="3"/>
  <c r="F468" i="3"/>
  <c r="C469" i="3"/>
  <c r="D469" i="3"/>
  <c r="E469" i="3"/>
  <c r="F469" i="3"/>
  <c r="C470" i="3"/>
  <c r="D470" i="3"/>
  <c r="E470" i="3"/>
  <c r="F470" i="3"/>
  <c r="C471" i="3"/>
  <c r="D471" i="3"/>
  <c r="E471" i="3"/>
  <c r="F471" i="3"/>
  <c r="C472" i="3"/>
  <c r="D472" i="3"/>
  <c r="E472" i="3"/>
  <c r="F472" i="3"/>
  <c r="C473" i="3"/>
  <c r="D473" i="3"/>
  <c r="E473" i="3"/>
  <c r="F473" i="3"/>
  <c r="C474" i="3"/>
  <c r="D474" i="3"/>
  <c r="E474" i="3"/>
  <c r="F474" i="3"/>
  <c r="C475" i="3"/>
  <c r="D475" i="3"/>
  <c r="E475" i="3"/>
  <c r="F475" i="3"/>
  <c r="C476" i="3"/>
  <c r="D476" i="3"/>
  <c r="E476" i="3"/>
  <c r="F476" i="3"/>
  <c r="C477" i="3"/>
  <c r="D477" i="3"/>
  <c r="E477" i="3"/>
  <c r="F477" i="3"/>
  <c r="C478" i="3"/>
  <c r="D478" i="3"/>
  <c r="E478" i="3"/>
  <c r="F478" i="3"/>
  <c r="C479" i="3"/>
  <c r="D479" i="3"/>
  <c r="E479" i="3"/>
  <c r="F479" i="3"/>
  <c r="C480" i="3"/>
  <c r="D480" i="3"/>
  <c r="E480" i="3"/>
  <c r="F480" i="3"/>
  <c r="C481" i="3"/>
  <c r="D481" i="3"/>
  <c r="E481" i="3"/>
  <c r="F481" i="3"/>
  <c r="C482" i="3"/>
  <c r="D482" i="3"/>
  <c r="E482" i="3"/>
  <c r="F482" i="3"/>
  <c r="C483" i="3"/>
  <c r="D483" i="3"/>
  <c r="E483" i="3"/>
  <c r="F483" i="3"/>
  <c r="C484" i="3"/>
  <c r="D484" i="3"/>
  <c r="E484" i="3"/>
  <c r="F484" i="3"/>
  <c r="C485" i="3"/>
  <c r="D485" i="3"/>
  <c r="E485" i="3"/>
  <c r="F485" i="3"/>
  <c r="C486" i="3"/>
  <c r="D486" i="3"/>
  <c r="E486" i="3"/>
  <c r="F486" i="3"/>
  <c r="C487" i="3"/>
  <c r="D487" i="3"/>
  <c r="E487" i="3"/>
  <c r="F487" i="3"/>
  <c r="C488" i="3"/>
  <c r="D488" i="3"/>
  <c r="E488" i="3"/>
  <c r="F488" i="3"/>
  <c r="C489" i="3"/>
  <c r="D489" i="3"/>
  <c r="E489" i="3"/>
  <c r="F489" i="3"/>
  <c r="C490" i="3"/>
  <c r="D490" i="3"/>
  <c r="E490" i="3"/>
  <c r="F490" i="3"/>
  <c r="C491" i="3"/>
  <c r="D491" i="3"/>
  <c r="E491" i="3"/>
  <c r="F491" i="3"/>
  <c r="C492" i="3"/>
  <c r="D492" i="3"/>
  <c r="E492" i="3"/>
  <c r="F492" i="3"/>
  <c r="C493" i="3"/>
  <c r="D493" i="3"/>
  <c r="E493" i="3"/>
  <c r="F493" i="3"/>
  <c r="C494" i="3"/>
  <c r="D494" i="3"/>
  <c r="E494" i="3"/>
  <c r="F494" i="3"/>
  <c r="C495" i="3"/>
  <c r="D495" i="3"/>
  <c r="E495" i="3"/>
  <c r="F495" i="3"/>
  <c r="C496" i="3"/>
  <c r="D496" i="3"/>
  <c r="E496" i="3"/>
  <c r="F496" i="3"/>
  <c r="C497" i="3"/>
  <c r="D497" i="3"/>
  <c r="E497" i="3"/>
  <c r="F497" i="3"/>
  <c r="C498" i="3"/>
  <c r="D498" i="3"/>
  <c r="E498" i="3"/>
  <c r="F498" i="3"/>
  <c r="C499" i="3"/>
  <c r="D499" i="3"/>
  <c r="E499" i="3"/>
  <c r="F499" i="3"/>
  <c r="C500" i="3"/>
  <c r="D500" i="3"/>
  <c r="E500" i="3"/>
  <c r="F500" i="3"/>
  <c r="C501" i="3"/>
  <c r="D501" i="3"/>
  <c r="E501" i="3"/>
  <c r="F501" i="3"/>
  <c r="C502" i="3"/>
  <c r="D502" i="3"/>
  <c r="E502" i="3"/>
  <c r="F502" i="3"/>
  <c r="C503" i="3"/>
  <c r="D503" i="3"/>
  <c r="E503" i="3"/>
  <c r="F503" i="3"/>
  <c r="C504" i="3"/>
  <c r="D504" i="3"/>
  <c r="E504" i="3"/>
  <c r="F504" i="3"/>
  <c r="C505" i="3"/>
  <c r="D505" i="3"/>
  <c r="E505" i="3"/>
  <c r="F505" i="3"/>
  <c r="C506" i="3"/>
  <c r="D506" i="3"/>
  <c r="E506" i="3"/>
  <c r="F506" i="3"/>
  <c r="C507" i="3"/>
  <c r="D507" i="3"/>
  <c r="E507" i="3"/>
  <c r="F507" i="3"/>
  <c r="C508" i="3"/>
  <c r="D508" i="3"/>
  <c r="E508" i="3"/>
  <c r="F508" i="3"/>
  <c r="C509" i="3"/>
  <c r="D509" i="3"/>
  <c r="E509" i="3"/>
  <c r="F509" i="3"/>
  <c r="C510" i="3"/>
  <c r="D510" i="3"/>
  <c r="E510" i="3"/>
  <c r="F510" i="3"/>
  <c r="D3" i="3"/>
  <c r="E3" i="3"/>
  <c r="C3" i="3"/>
  <c r="G18" i="5" l="1"/>
  <c r="D18" i="5"/>
  <c r="H166" i="3"/>
  <c r="I166" i="3"/>
  <c r="G166" i="3"/>
  <c r="I165" i="3"/>
  <c r="G165" i="3"/>
  <c r="H165" i="3"/>
  <c r="H164" i="3"/>
  <c r="I164" i="3"/>
  <c r="G164" i="3"/>
  <c r="I163" i="3"/>
  <c r="H163" i="3"/>
  <c r="G163" i="3"/>
  <c r="H162" i="3"/>
  <c r="I162" i="3"/>
  <c r="G162" i="3"/>
  <c r="I161" i="3"/>
  <c r="H161" i="3"/>
  <c r="G161" i="3"/>
  <c r="H160" i="3"/>
  <c r="I160" i="3"/>
  <c r="G160" i="3"/>
  <c r="I159" i="3"/>
  <c r="H159" i="3"/>
  <c r="G159" i="3"/>
  <c r="H158" i="3"/>
  <c r="I158" i="3"/>
  <c r="G158" i="3"/>
  <c r="I157" i="3"/>
  <c r="H157" i="3"/>
  <c r="G157" i="3"/>
  <c r="H156" i="3"/>
  <c r="I156" i="3"/>
  <c r="G156" i="3"/>
  <c r="I155" i="3"/>
  <c r="H155" i="3"/>
  <c r="G155" i="3"/>
  <c r="H154" i="3"/>
  <c r="I154" i="3"/>
  <c r="G154" i="3"/>
  <c r="I153" i="3"/>
  <c r="H153" i="3"/>
  <c r="G153" i="3"/>
  <c r="H152" i="3"/>
  <c r="I152" i="3"/>
  <c r="G152" i="3"/>
  <c r="I151" i="3"/>
  <c r="H151" i="3"/>
  <c r="G151" i="3"/>
  <c r="H150" i="3"/>
  <c r="I150" i="3"/>
  <c r="G150" i="3"/>
  <c r="I149" i="3"/>
  <c r="H149" i="3"/>
  <c r="G149" i="3"/>
  <c r="H148" i="3"/>
  <c r="I148" i="3"/>
  <c r="G148" i="3"/>
  <c r="I147" i="3"/>
  <c r="H147" i="3"/>
  <c r="G147" i="3"/>
  <c r="H146" i="3"/>
  <c r="I146" i="3"/>
  <c r="G146" i="3"/>
  <c r="I145" i="3"/>
  <c r="H145" i="3"/>
  <c r="G145" i="3"/>
  <c r="H144" i="3"/>
  <c r="I144" i="3"/>
  <c r="G144" i="3"/>
  <c r="I143" i="3"/>
  <c r="H143" i="3"/>
  <c r="G143" i="3"/>
  <c r="H142" i="3"/>
  <c r="I142" i="3"/>
  <c r="G142" i="3"/>
  <c r="I141" i="3"/>
  <c r="H141" i="3"/>
  <c r="G141" i="3"/>
  <c r="H140" i="3"/>
  <c r="I140" i="3"/>
  <c r="G140" i="3"/>
  <c r="I139" i="3"/>
  <c r="H139" i="3"/>
  <c r="G139" i="3"/>
  <c r="H138" i="3"/>
  <c r="I138" i="3"/>
  <c r="G138" i="3"/>
  <c r="I137" i="3"/>
  <c r="H137" i="3"/>
  <c r="G137" i="3"/>
  <c r="H136" i="3"/>
  <c r="I136" i="3"/>
  <c r="G136" i="3"/>
  <c r="I135" i="3"/>
  <c r="H135" i="3"/>
  <c r="G135" i="3"/>
  <c r="H134" i="3"/>
  <c r="I134" i="3"/>
  <c r="G134" i="3"/>
  <c r="I133" i="3"/>
  <c r="G133" i="3"/>
  <c r="H133" i="3"/>
  <c r="H132" i="3"/>
  <c r="I132" i="3"/>
  <c r="G132" i="3"/>
  <c r="I131" i="3"/>
  <c r="H131" i="3"/>
  <c r="G131" i="3"/>
  <c r="H130" i="3"/>
  <c r="I130" i="3"/>
  <c r="G130" i="3"/>
  <c r="I129" i="3"/>
  <c r="H129" i="3"/>
  <c r="G129" i="3"/>
  <c r="H128" i="3"/>
  <c r="I128" i="3"/>
  <c r="G128" i="3"/>
  <c r="I127" i="3"/>
  <c r="H127" i="3"/>
  <c r="G127" i="3"/>
  <c r="H126" i="3"/>
  <c r="I126" i="3"/>
  <c r="G126" i="3"/>
  <c r="I125" i="3"/>
  <c r="H125" i="3"/>
  <c r="G125" i="3"/>
  <c r="H124" i="3"/>
  <c r="I124" i="3"/>
  <c r="G124" i="3"/>
  <c r="I123" i="3"/>
  <c r="H123" i="3"/>
  <c r="G123" i="3"/>
  <c r="H122" i="3"/>
  <c r="I122" i="3"/>
  <c r="G122" i="3"/>
  <c r="I121" i="3"/>
  <c r="H121" i="3"/>
  <c r="G121" i="3"/>
  <c r="H120" i="3"/>
  <c r="I120" i="3"/>
  <c r="G120" i="3"/>
  <c r="I119" i="3"/>
  <c r="H119" i="3"/>
  <c r="G119" i="3"/>
  <c r="H118" i="3"/>
  <c r="I118" i="3"/>
  <c r="G118" i="3"/>
  <c r="I117" i="3"/>
  <c r="H117" i="3"/>
  <c r="G117" i="3"/>
  <c r="H116" i="3"/>
  <c r="I116" i="3"/>
  <c r="G116" i="3"/>
  <c r="I115" i="3"/>
  <c r="H115" i="3"/>
  <c r="G115" i="3"/>
  <c r="H114" i="3"/>
  <c r="I114" i="3"/>
  <c r="G114" i="3"/>
  <c r="I113" i="3"/>
  <c r="H113" i="3"/>
  <c r="G113" i="3"/>
  <c r="H112" i="3"/>
  <c r="I112" i="3"/>
  <c r="G112" i="3"/>
  <c r="I111" i="3"/>
  <c r="H111" i="3"/>
  <c r="G111" i="3"/>
  <c r="H110" i="3"/>
  <c r="I110" i="3"/>
  <c r="G110" i="3"/>
  <c r="I109" i="3"/>
  <c r="H109" i="3"/>
  <c r="G109" i="3"/>
  <c r="H108" i="3"/>
  <c r="I108" i="3"/>
  <c r="G108" i="3"/>
  <c r="I107" i="3"/>
  <c r="H107" i="3"/>
  <c r="G107" i="3"/>
  <c r="H106" i="3"/>
  <c r="I106" i="3"/>
  <c r="G106" i="3"/>
  <c r="I105" i="3"/>
  <c r="H105" i="3"/>
  <c r="G105" i="3"/>
  <c r="H104" i="3"/>
  <c r="I104" i="3"/>
  <c r="G104" i="3"/>
  <c r="I103" i="3"/>
  <c r="H103" i="3"/>
  <c r="G103" i="3"/>
  <c r="H102" i="3"/>
  <c r="I102" i="3"/>
  <c r="G102" i="3"/>
  <c r="I101" i="3"/>
  <c r="G101" i="3"/>
  <c r="H101" i="3"/>
  <c r="H100" i="3"/>
  <c r="I100" i="3"/>
  <c r="G100" i="3"/>
  <c r="I99" i="3"/>
  <c r="H99" i="3"/>
  <c r="G99" i="3"/>
  <c r="H98" i="3"/>
  <c r="I98" i="3"/>
  <c r="G98" i="3"/>
  <c r="I97" i="3"/>
  <c r="H97" i="3"/>
  <c r="G97" i="3"/>
  <c r="H96" i="3"/>
  <c r="I96" i="3"/>
  <c r="G96" i="3"/>
  <c r="I95" i="3"/>
  <c r="H95" i="3"/>
  <c r="G95" i="3"/>
  <c r="H94" i="3"/>
  <c r="I94" i="3"/>
  <c r="G94" i="3"/>
  <c r="I93" i="3"/>
  <c r="H93" i="3"/>
  <c r="G93" i="3"/>
  <c r="H92" i="3"/>
  <c r="I92" i="3"/>
  <c r="G92" i="3"/>
  <c r="I91" i="3"/>
  <c r="H91" i="3"/>
  <c r="G91" i="3"/>
  <c r="H90" i="3"/>
  <c r="I90" i="3"/>
  <c r="G90" i="3"/>
  <c r="I89" i="3"/>
  <c r="H89" i="3"/>
  <c r="G89" i="3"/>
  <c r="H88" i="3"/>
  <c r="I88" i="3"/>
  <c r="G88" i="3"/>
  <c r="I87" i="3"/>
  <c r="H87" i="3"/>
  <c r="G87" i="3"/>
  <c r="H86" i="3"/>
  <c r="I86" i="3"/>
  <c r="G86" i="3"/>
  <c r="I85" i="3"/>
  <c r="G85" i="3"/>
  <c r="H85" i="3"/>
  <c r="H84" i="3"/>
  <c r="I84" i="3"/>
  <c r="G84" i="3"/>
  <c r="I83" i="3"/>
  <c r="H83" i="3"/>
  <c r="G83" i="3"/>
  <c r="H82" i="3"/>
  <c r="I82" i="3"/>
  <c r="G82" i="3"/>
  <c r="I81" i="3"/>
  <c r="H81" i="3"/>
  <c r="G81" i="3"/>
  <c r="H80" i="3"/>
  <c r="I80" i="3"/>
  <c r="G80" i="3"/>
  <c r="I79" i="3"/>
  <c r="H79" i="3"/>
  <c r="G79" i="3"/>
  <c r="H78" i="3"/>
  <c r="I78" i="3"/>
  <c r="G78" i="3"/>
  <c r="I77" i="3"/>
  <c r="H77" i="3"/>
  <c r="G77" i="3"/>
  <c r="H76" i="3"/>
  <c r="I76" i="3"/>
  <c r="G76" i="3"/>
  <c r="I75" i="3"/>
  <c r="H75" i="3"/>
  <c r="G75" i="3"/>
  <c r="H74" i="3"/>
  <c r="I74" i="3"/>
  <c r="G74" i="3"/>
  <c r="I73" i="3"/>
  <c r="H73" i="3"/>
  <c r="G73" i="3"/>
  <c r="H72" i="3"/>
  <c r="I72" i="3"/>
  <c r="G72" i="3"/>
  <c r="I71" i="3"/>
  <c r="H71" i="3"/>
  <c r="G71" i="3"/>
  <c r="H70" i="3"/>
  <c r="I70" i="3"/>
  <c r="G70" i="3"/>
  <c r="I69" i="3"/>
  <c r="G69" i="3"/>
  <c r="H69" i="3"/>
  <c r="H68" i="3"/>
  <c r="G68" i="3"/>
  <c r="I68" i="3"/>
  <c r="I67" i="3"/>
  <c r="H67" i="3"/>
  <c r="G67" i="3"/>
  <c r="H66" i="3"/>
  <c r="I66" i="3"/>
  <c r="G66" i="3"/>
  <c r="I65" i="3"/>
  <c r="H65" i="3"/>
  <c r="G65" i="3"/>
  <c r="H64" i="3"/>
  <c r="I64" i="3"/>
  <c r="G64" i="3"/>
  <c r="I63" i="3"/>
  <c r="H63" i="3"/>
  <c r="G63" i="3"/>
  <c r="H62" i="3"/>
  <c r="I62" i="3"/>
  <c r="G62" i="3"/>
  <c r="I61" i="3"/>
  <c r="H61" i="3"/>
  <c r="G61" i="3"/>
  <c r="H60" i="3"/>
  <c r="I60" i="3"/>
  <c r="G60" i="3"/>
  <c r="I59" i="3"/>
  <c r="H59" i="3"/>
  <c r="G59" i="3"/>
  <c r="H58" i="3"/>
  <c r="I58" i="3"/>
  <c r="G58" i="3"/>
  <c r="I57" i="3"/>
  <c r="H57" i="3"/>
  <c r="G57" i="3"/>
  <c r="H56" i="3"/>
  <c r="I56" i="3"/>
  <c r="G56" i="3"/>
  <c r="I55" i="3"/>
  <c r="H55" i="3"/>
  <c r="G55" i="3"/>
  <c r="H54" i="3"/>
  <c r="I54" i="3"/>
  <c r="G54" i="3"/>
  <c r="I53" i="3"/>
  <c r="G53" i="3"/>
  <c r="H53" i="3"/>
  <c r="H52" i="3"/>
  <c r="I52" i="3"/>
  <c r="G52" i="3"/>
  <c r="I51" i="3"/>
  <c r="H51" i="3"/>
  <c r="G51" i="3"/>
  <c r="H50" i="3"/>
  <c r="I50" i="3"/>
  <c r="G50" i="3"/>
  <c r="I49" i="3"/>
  <c r="H49" i="3"/>
  <c r="G49" i="3"/>
  <c r="H48" i="3"/>
  <c r="I48" i="3"/>
  <c r="G48" i="3"/>
  <c r="I47" i="3"/>
  <c r="H47" i="3"/>
  <c r="G47" i="3"/>
  <c r="H46" i="3"/>
  <c r="I46" i="3"/>
  <c r="G46" i="3"/>
  <c r="I45" i="3"/>
  <c r="H45" i="3"/>
  <c r="G45" i="3"/>
  <c r="H44" i="3"/>
  <c r="I44" i="3"/>
  <c r="G44" i="3"/>
  <c r="I43" i="3"/>
  <c r="H43" i="3"/>
  <c r="G43" i="3"/>
  <c r="H42" i="3"/>
  <c r="I42" i="3"/>
  <c r="G42" i="3"/>
  <c r="I41" i="3"/>
  <c r="H41" i="3"/>
  <c r="G41" i="3"/>
  <c r="H40" i="3"/>
  <c r="I40" i="3"/>
  <c r="G40" i="3"/>
  <c r="I39" i="3"/>
  <c r="H39" i="3"/>
  <c r="G39" i="3"/>
  <c r="H38" i="3"/>
  <c r="I38" i="3"/>
  <c r="G38" i="3"/>
  <c r="I37" i="3"/>
  <c r="G37" i="3"/>
  <c r="H37" i="3"/>
  <c r="H36" i="3"/>
  <c r="I36" i="3"/>
  <c r="G36" i="3"/>
  <c r="I35" i="3"/>
  <c r="H35" i="3"/>
  <c r="G35" i="3"/>
  <c r="H34" i="3"/>
  <c r="I34" i="3"/>
  <c r="G34" i="3"/>
  <c r="I33" i="3"/>
  <c r="H33" i="3"/>
  <c r="G33" i="3"/>
  <c r="H32" i="3"/>
  <c r="I32" i="3"/>
  <c r="G32" i="3"/>
  <c r="I31" i="3"/>
  <c r="H31" i="3"/>
  <c r="G31" i="3"/>
  <c r="H30" i="3"/>
  <c r="I30" i="3"/>
  <c r="G30" i="3"/>
  <c r="I29" i="3"/>
  <c r="H29" i="3"/>
  <c r="G29" i="3"/>
  <c r="H28" i="3"/>
  <c r="I28" i="3"/>
  <c r="G28" i="3"/>
  <c r="I27" i="3"/>
  <c r="H27" i="3"/>
  <c r="G27" i="3"/>
  <c r="H26" i="3"/>
  <c r="I26" i="3"/>
  <c r="G26" i="3"/>
  <c r="I25" i="3"/>
  <c r="H25" i="3"/>
  <c r="G25" i="3"/>
  <c r="H24" i="3"/>
  <c r="I24" i="3"/>
  <c r="G24" i="3"/>
  <c r="I23" i="3"/>
  <c r="H23" i="3"/>
  <c r="G23" i="3"/>
  <c r="H22" i="3"/>
  <c r="I22" i="3"/>
  <c r="G22" i="3"/>
  <c r="I21" i="3"/>
  <c r="G21" i="3"/>
  <c r="H21" i="3"/>
  <c r="H20" i="3"/>
  <c r="I20" i="3"/>
  <c r="G20" i="3"/>
  <c r="I19" i="3"/>
  <c r="H19" i="3"/>
  <c r="G19" i="3"/>
  <c r="H18" i="3"/>
  <c r="I18" i="3"/>
  <c r="G18" i="3"/>
  <c r="I17" i="3"/>
  <c r="H17" i="3"/>
  <c r="G17" i="3"/>
  <c r="H16" i="3"/>
  <c r="I16" i="3"/>
  <c r="G16" i="3"/>
  <c r="I15" i="3"/>
  <c r="H15" i="3"/>
  <c r="G15" i="3"/>
  <c r="H14" i="3"/>
  <c r="I14" i="3"/>
  <c r="G14" i="3"/>
  <c r="I13" i="3"/>
  <c r="H13" i="3"/>
  <c r="G13" i="3"/>
  <c r="H12" i="3"/>
  <c r="I12" i="3"/>
  <c r="G12" i="3"/>
  <c r="I11" i="3"/>
  <c r="H11" i="3"/>
  <c r="G11" i="3"/>
  <c r="H10" i="3"/>
  <c r="I10" i="3"/>
  <c r="G10" i="3"/>
  <c r="I9" i="3"/>
  <c r="H9" i="3"/>
  <c r="G9" i="3"/>
  <c r="H8" i="3"/>
  <c r="I8" i="3"/>
  <c r="G8" i="3"/>
  <c r="I7" i="3"/>
  <c r="H7" i="3"/>
  <c r="G7" i="3"/>
  <c r="H509" i="3"/>
  <c r="I509" i="3"/>
  <c r="G509" i="3"/>
  <c r="I506" i="3"/>
  <c r="H506" i="3"/>
  <c r="G506" i="3"/>
  <c r="H503" i="3"/>
  <c r="G503" i="3"/>
  <c r="I503" i="3"/>
  <c r="I500" i="3"/>
  <c r="G500" i="3"/>
  <c r="H500" i="3"/>
  <c r="I496" i="3"/>
  <c r="G496" i="3"/>
  <c r="H496" i="3"/>
  <c r="I492" i="3"/>
  <c r="H492" i="3"/>
  <c r="G492" i="3"/>
  <c r="H489" i="3"/>
  <c r="I489" i="3"/>
  <c r="G489" i="3"/>
  <c r="I486" i="3"/>
  <c r="G486" i="3"/>
  <c r="H486" i="3"/>
  <c r="H483" i="3"/>
  <c r="I483" i="3"/>
  <c r="G483" i="3"/>
  <c r="I480" i="3"/>
  <c r="G480" i="3"/>
  <c r="H480" i="3"/>
  <c r="I476" i="3"/>
  <c r="H476" i="3"/>
  <c r="G476" i="3"/>
  <c r="I472" i="3"/>
  <c r="G472" i="3"/>
  <c r="H472" i="3"/>
  <c r="H469" i="3"/>
  <c r="I469" i="3"/>
  <c r="G469" i="3"/>
  <c r="H465" i="3"/>
  <c r="I465" i="3"/>
  <c r="G465" i="3"/>
  <c r="H461" i="3"/>
  <c r="I461" i="3"/>
  <c r="G461" i="3"/>
  <c r="I458" i="3"/>
  <c r="G458" i="3"/>
  <c r="H458" i="3"/>
  <c r="H455" i="3"/>
  <c r="I455" i="3"/>
  <c r="G455" i="3"/>
  <c r="I450" i="3"/>
  <c r="G450" i="3"/>
  <c r="H450" i="3"/>
  <c r="H447" i="3"/>
  <c r="G447" i="3"/>
  <c r="I447" i="3"/>
  <c r="I444" i="3"/>
  <c r="H444" i="3"/>
  <c r="G444" i="3"/>
  <c r="H441" i="3"/>
  <c r="I441" i="3"/>
  <c r="G441" i="3"/>
  <c r="I438" i="3"/>
  <c r="G438" i="3"/>
  <c r="H438" i="3"/>
  <c r="H435" i="3"/>
  <c r="I435" i="3"/>
  <c r="G435" i="3"/>
  <c r="I432" i="3"/>
  <c r="G432" i="3"/>
  <c r="H432" i="3"/>
  <c r="H429" i="3"/>
  <c r="I429" i="3"/>
  <c r="G429" i="3"/>
  <c r="I426" i="3"/>
  <c r="G426" i="3"/>
  <c r="H426" i="3"/>
  <c r="H423" i="3"/>
  <c r="I423" i="3"/>
  <c r="G423" i="3"/>
  <c r="H419" i="3"/>
  <c r="I419" i="3"/>
  <c r="G419" i="3"/>
  <c r="H415" i="3"/>
  <c r="G415" i="3"/>
  <c r="I415" i="3"/>
  <c r="I412" i="3"/>
  <c r="H412" i="3"/>
  <c r="G412" i="3"/>
  <c r="H409" i="3"/>
  <c r="I409" i="3"/>
  <c r="G409" i="3"/>
  <c r="I406" i="3"/>
  <c r="G406" i="3"/>
  <c r="H406" i="3"/>
  <c r="H403" i="3"/>
  <c r="G403" i="3"/>
  <c r="I403" i="3"/>
  <c r="I400" i="3"/>
  <c r="G400" i="3"/>
  <c r="H400" i="3"/>
  <c r="I396" i="3"/>
  <c r="H396" i="3"/>
  <c r="G396" i="3"/>
  <c r="I392" i="3"/>
  <c r="G392" i="3"/>
  <c r="H392" i="3"/>
  <c r="H389" i="3"/>
  <c r="I389" i="3"/>
  <c r="G389" i="3"/>
  <c r="I386" i="3"/>
  <c r="G386" i="3"/>
  <c r="H386" i="3"/>
  <c r="H383" i="3"/>
  <c r="G383" i="3"/>
  <c r="I383" i="3"/>
  <c r="I380" i="3"/>
  <c r="G380" i="3"/>
  <c r="H380" i="3"/>
  <c r="H377" i="3"/>
  <c r="I377" i="3"/>
  <c r="G377" i="3"/>
  <c r="I374" i="3"/>
  <c r="G374" i="3"/>
  <c r="H374" i="3"/>
  <c r="H371" i="3"/>
  <c r="G371" i="3"/>
  <c r="I371" i="3"/>
  <c r="I366" i="3"/>
  <c r="G366" i="3"/>
  <c r="H366" i="3"/>
  <c r="H363" i="3"/>
  <c r="G363" i="3"/>
  <c r="I363" i="3"/>
  <c r="I360" i="3"/>
  <c r="G360" i="3"/>
  <c r="H360" i="3"/>
  <c r="H357" i="3"/>
  <c r="I357" i="3"/>
  <c r="G357" i="3"/>
  <c r="I354" i="3"/>
  <c r="G354" i="3"/>
  <c r="H354" i="3"/>
  <c r="H351" i="3"/>
  <c r="G351" i="3"/>
  <c r="I351" i="3"/>
  <c r="H347" i="3"/>
  <c r="G347" i="3"/>
  <c r="I347" i="3"/>
  <c r="H343" i="3"/>
  <c r="G343" i="3"/>
  <c r="I343" i="3"/>
  <c r="I340" i="3"/>
  <c r="H340" i="3"/>
  <c r="G340" i="3"/>
  <c r="H337" i="3"/>
  <c r="I337" i="3"/>
  <c r="G337" i="3"/>
  <c r="G334" i="3"/>
  <c r="H334" i="3"/>
  <c r="I334" i="3"/>
  <c r="H331" i="3"/>
  <c r="I331" i="3"/>
  <c r="G331" i="3"/>
  <c r="H328" i="3"/>
  <c r="I328" i="3"/>
  <c r="G328" i="3"/>
  <c r="H325" i="3"/>
  <c r="I325" i="3"/>
  <c r="G325" i="3"/>
  <c r="H320" i="3"/>
  <c r="I320" i="3"/>
  <c r="G320" i="3"/>
  <c r="H317" i="3"/>
  <c r="I317" i="3"/>
  <c r="G317" i="3"/>
  <c r="H314" i="3"/>
  <c r="I314" i="3"/>
  <c r="G314" i="3"/>
  <c r="H311" i="3"/>
  <c r="I311" i="3"/>
  <c r="G311" i="3"/>
  <c r="I308" i="3"/>
  <c r="H308" i="3"/>
  <c r="G308" i="3"/>
  <c r="H305" i="3"/>
  <c r="I305" i="3"/>
  <c r="G305" i="3"/>
  <c r="G302" i="3"/>
  <c r="H302" i="3"/>
  <c r="I302" i="3"/>
  <c r="H298" i="3"/>
  <c r="I298" i="3"/>
  <c r="G298" i="3"/>
  <c r="H294" i="3"/>
  <c r="G294" i="3"/>
  <c r="I294" i="3"/>
  <c r="H291" i="3"/>
  <c r="G291" i="3"/>
  <c r="I291" i="3"/>
  <c r="H288" i="3"/>
  <c r="I288" i="3"/>
  <c r="G288" i="3"/>
  <c r="H285" i="3"/>
  <c r="I285" i="3"/>
  <c r="G285" i="3"/>
  <c r="H282" i="3"/>
  <c r="I282" i="3"/>
  <c r="G282" i="3"/>
  <c r="H277" i="3"/>
  <c r="I277" i="3"/>
  <c r="G277" i="3"/>
  <c r="H274" i="3"/>
  <c r="I274" i="3"/>
  <c r="G274" i="3"/>
  <c r="H271" i="3"/>
  <c r="I271" i="3"/>
  <c r="G271" i="3"/>
  <c r="I268" i="3"/>
  <c r="H268" i="3"/>
  <c r="G268" i="3"/>
  <c r="H265" i="3"/>
  <c r="G265" i="3"/>
  <c r="I265" i="3"/>
  <c r="I260" i="3"/>
  <c r="H260" i="3"/>
  <c r="G260" i="3"/>
  <c r="H257" i="3"/>
  <c r="I257" i="3"/>
  <c r="G257" i="3"/>
  <c r="H254" i="3"/>
  <c r="G254" i="3"/>
  <c r="I254" i="3"/>
  <c r="I251" i="3"/>
  <c r="H251" i="3"/>
  <c r="G251" i="3"/>
  <c r="H248" i="3"/>
  <c r="I248" i="3"/>
  <c r="G248" i="3"/>
  <c r="I245" i="3"/>
  <c r="H245" i="3"/>
  <c r="G245" i="3"/>
  <c r="H242" i="3"/>
  <c r="G242" i="3"/>
  <c r="I242" i="3"/>
  <c r="I239" i="3"/>
  <c r="H239" i="3"/>
  <c r="G239" i="3"/>
  <c r="H236" i="3"/>
  <c r="I236" i="3"/>
  <c r="G236" i="3"/>
  <c r="H232" i="3"/>
  <c r="I232" i="3"/>
  <c r="G232" i="3"/>
  <c r="H228" i="3"/>
  <c r="I228" i="3"/>
  <c r="G228" i="3"/>
  <c r="I225" i="3"/>
  <c r="H225" i="3"/>
  <c r="G225" i="3"/>
  <c r="H222" i="3"/>
  <c r="I222" i="3"/>
  <c r="G222" i="3"/>
  <c r="I219" i="3"/>
  <c r="H219" i="3"/>
  <c r="G219" i="3"/>
  <c r="H216" i="3"/>
  <c r="I216" i="3"/>
  <c r="G216" i="3"/>
  <c r="I213" i="3"/>
  <c r="G213" i="3"/>
  <c r="H213" i="3"/>
  <c r="H210" i="3"/>
  <c r="I210" i="3"/>
  <c r="G210" i="3"/>
  <c r="I207" i="3"/>
  <c r="H207" i="3"/>
  <c r="G207" i="3"/>
  <c r="H204" i="3"/>
  <c r="I204" i="3"/>
  <c r="G204" i="3"/>
  <c r="I199" i="3"/>
  <c r="H199" i="3"/>
  <c r="G199" i="3"/>
  <c r="H196" i="3"/>
  <c r="I196" i="3"/>
  <c r="G196" i="3"/>
  <c r="I193" i="3"/>
  <c r="H193" i="3"/>
  <c r="G193" i="3"/>
  <c r="H190" i="3"/>
  <c r="I190" i="3"/>
  <c r="G190" i="3"/>
  <c r="I187" i="3"/>
  <c r="H187" i="3"/>
  <c r="G187" i="3"/>
  <c r="H184" i="3"/>
  <c r="I184" i="3"/>
  <c r="G184" i="3"/>
  <c r="I179" i="3"/>
  <c r="H179" i="3"/>
  <c r="G179" i="3"/>
  <c r="H176" i="3"/>
  <c r="I176" i="3"/>
  <c r="G176" i="3"/>
  <c r="H168" i="3"/>
  <c r="I168" i="3"/>
  <c r="G168" i="3"/>
  <c r="I510" i="3"/>
  <c r="H510" i="3"/>
  <c r="G510" i="3"/>
  <c r="H507" i="3"/>
  <c r="I507" i="3"/>
  <c r="G507" i="3"/>
  <c r="I504" i="3"/>
  <c r="G504" i="3"/>
  <c r="H504" i="3"/>
  <c r="I502" i="3"/>
  <c r="H502" i="3"/>
  <c r="G502" i="3"/>
  <c r="H499" i="3"/>
  <c r="I499" i="3"/>
  <c r="G499" i="3"/>
  <c r="H497" i="3"/>
  <c r="I497" i="3"/>
  <c r="G497" i="3"/>
  <c r="I494" i="3"/>
  <c r="G494" i="3"/>
  <c r="H494" i="3"/>
  <c r="H491" i="3"/>
  <c r="I491" i="3"/>
  <c r="G491" i="3"/>
  <c r="I488" i="3"/>
  <c r="G488" i="3"/>
  <c r="H488" i="3"/>
  <c r="H485" i="3"/>
  <c r="I485" i="3"/>
  <c r="G485" i="3"/>
  <c r="I482" i="3"/>
  <c r="G482" i="3"/>
  <c r="H482" i="3"/>
  <c r="H479" i="3"/>
  <c r="G479" i="3"/>
  <c r="I479" i="3"/>
  <c r="H477" i="3"/>
  <c r="I477" i="3"/>
  <c r="G477" i="3"/>
  <c r="I474" i="3"/>
  <c r="G474" i="3"/>
  <c r="H474" i="3"/>
  <c r="H471" i="3"/>
  <c r="I471" i="3"/>
  <c r="G471" i="3"/>
  <c r="I468" i="3"/>
  <c r="G468" i="3"/>
  <c r="H468" i="3"/>
  <c r="I466" i="3"/>
  <c r="G466" i="3"/>
  <c r="H466" i="3"/>
  <c r="H463" i="3"/>
  <c r="G463" i="3"/>
  <c r="I463" i="3"/>
  <c r="I460" i="3"/>
  <c r="H460" i="3"/>
  <c r="G460" i="3"/>
  <c r="H457" i="3"/>
  <c r="I457" i="3"/>
  <c r="G457" i="3"/>
  <c r="I454" i="3"/>
  <c r="G454" i="3"/>
  <c r="H454" i="3"/>
  <c r="I452" i="3"/>
  <c r="G452" i="3"/>
  <c r="H452" i="3"/>
  <c r="I448" i="3"/>
  <c r="G448" i="3"/>
  <c r="H448" i="3"/>
  <c r="H445" i="3"/>
  <c r="I445" i="3"/>
  <c r="G445" i="3"/>
  <c r="H443" i="3"/>
  <c r="I443" i="3"/>
  <c r="G443" i="3"/>
  <c r="H439" i="3"/>
  <c r="I439" i="3"/>
  <c r="G439" i="3"/>
  <c r="I436" i="3"/>
  <c r="G436" i="3"/>
  <c r="H436" i="3"/>
  <c r="H433" i="3"/>
  <c r="I433" i="3"/>
  <c r="G433" i="3"/>
  <c r="H431" i="3"/>
  <c r="G431" i="3"/>
  <c r="I431" i="3"/>
  <c r="I428" i="3"/>
  <c r="H428" i="3"/>
  <c r="G428" i="3"/>
  <c r="I424" i="3"/>
  <c r="G424" i="3"/>
  <c r="H424" i="3"/>
  <c r="H421" i="3"/>
  <c r="I421" i="3"/>
  <c r="G421" i="3"/>
  <c r="I418" i="3"/>
  <c r="G418" i="3"/>
  <c r="H418" i="3"/>
  <c r="I416" i="3"/>
  <c r="G416" i="3"/>
  <c r="H416" i="3"/>
  <c r="H413" i="3"/>
  <c r="I413" i="3"/>
  <c r="G413" i="3"/>
  <c r="I410" i="3"/>
  <c r="G410" i="3"/>
  <c r="H410" i="3"/>
  <c r="I408" i="3"/>
  <c r="G408" i="3"/>
  <c r="H408" i="3"/>
  <c r="H405" i="3"/>
  <c r="I405" i="3"/>
  <c r="G405" i="3"/>
  <c r="I402" i="3"/>
  <c r="G402" i="3"/>
  <c r="H402" i="3"/>
  <c r="I398" i="3"/>
  <c r="G398" i="3"/>
  <c r="H398" i="3"/>
  <c r="H395" i="3"/>
  <c r="G395" i="3"/>
  <c r="I395" i="3"/>
  <c r="H393" i="3"/>
  <c r="I393" i="3"/>
  <c r="G393" i="3"/>
  <c r="I390" i="3"/>
  <c r="G390" i="3"/>
  <c r="H390" i="3"/>
  <c r="H387" i="3"/>
  <c r="G387" i="3"/>
  <c r="I387" i="3"/>
  <c r="I384" i="3"/>
  <c r="G384" i="3"/>
  <c r="H384" i="3"/>
  <c r="I382" i="3"/>
  <c r="G382" i="3"/>
  <c r="H382" i="3"/>
  <c r="I378" i="3"/>
  <c r="G378" i="3"/>
  <c r="H378" i="3"/>
  <c r="H375" i="3"/>
  <c r="G375" i="3"/>
  <c r="I375" i="3"/>
  <c r="I372" i="3"/>
  <c r="H372" i="3"/>
  <c r="G372" i="3"/>
  <c r="I370" i="3"/>
  <c r="G370" i="3"/>
  <c r="H370" i="3"/>
  <c r="H367" i="3"/>
  <c r="G367" i="3"/>
  <c r="I367" i="3"/>
  <c r="I364" i="3"/>
  <c r="G364" i="3"/>
  <c r="H364" i="3"/>
  <c r="H361" i="3"/>
  <c r="I361" i="3"/>
  <c r="G361" i="3"/>
  <c r="I358" i="3"/>
  <c r="G358" i="3"/>
  <c r="H358" i="3"/>
  <c r="H355" i="3"/>
  <c r="G355" i="3"/>
  <c r="I355" i="3"/>
  <c r="H353" i="3"/>
  <c r="I353" i="3"/>
  <c r="G353" i="3"/>
  <c r="I350" i="3"/>
  <c r="G350" i="3"/>
  <c r="H350" i="3"/>
  <c r="I348" i="3"/>
  <c r="G348" i="3"/>
  <c r="H348" i="3"/>
  <c r="H345" i="3"/>
  <c r="I345" i="3"/>
  <c r="G345" i="3"/>
  <c r="I342" i="3"/>
  <c r="G342" i="3"/>
  <c r="H342" i="3"/>
  <c r="H339" i="3"/>
  <c r="G339" i="3"/>
  <c r="I339" i="3"/>
  <c r="H336" i="3"/>
  <c r="I336" i="3"/>
  <c r="G336" i="3"/>
  <c r="H333" i="3"/>
  <c r="I333" i="3"/>
  <c r="G333" i="3"/>
  <c r="H329" i="3"/>
  <c r="G329" i="3"/>
  <c r="I329" i="3"/>
  <c r="H326" i="3"/>
  <c r="G326" i="3"/>
  <c r="I326" i="3"/>
  <c r="H323" i="3"/>
  <c r="G323" i="3"/>
  <c r="I323" i="3"/>
  <c r="H321" i="3"/>
  <c r="I321" i="3"/>
  <c r="G321" i="3"/>
  <c r="G318" i="3"/>
  <c r="H318" i="3"/>
  <c r="I318" i="3"/>
  <c r="I316" i="3"/>
  <c r="H316" i="3"/>
  <c r="G316" i="3"/>
  <c r="H313" i="3"/>
  <c r="G313" i="3"/>
  <c r="I313" i="3"/>
  <c r="H310" i="3"/>
  <c r="G310" i="3"/>
  <c r="I310" i="3"/>
  <c r="H307" i="3"/>
  <c r="G307" i="3"/>
  <c r="I307" i="3"/>
  <c r="H304" i="3"/>
  <c r="I304" i="3"/>
  <c r="G304" i="3"/>
  <c r="H301" i="3"/>
  <c r="I301" i="3"/>
  <c r="G301" i="3"/>
  <c r="H299" i="3"/>
  <c r="I299" i="3"/>
  <c r="G299" i="3"/>
  <c r="H296" i="3"/>
  <c r="I296" i="3"/>
  <c r="G296" i="3"/>
  <c r="H293" i="3"/>
  <c r="I293" i="3"/>
  <c r="G293" i="3"/>
  <c r="H289" i="3"/>
  <c r="I289" i="3"/>
  <c r="G289" i="3"/>
  <c r="H287" i="3"/>
  <c r="I287" i="3"/>
  <c r="G287" i="3"/>
  <c r="H283" i="3"/>
  <c r="I283" i="3"/>
  <c r="G283" i="3"/>
  <c r="H280" i="3"/>
  <c r="G280" i="3"/>
  <c r="I280" i="3"/>
  <c r="H279" i="3"/>
  <c r="I279" i="3"/>
  <c r="G279" i="3"/>
  <c r="H275" i="3"/>
  <c r="G275" i="3"/>
  <c r="I275" i="3"/>
  <c r="H272" i="3"/>
  <c r="I272" i="3"/>
  <c r="G272" i="3"/>
  <c r="H269" i="3"/>
  <c r="I269" i="3"/>
  <c r="G269" i="3"/>
  <c r="H266" i="3"/>
  <c r="I266" i="3"/>
  <c r="G266" i="3"/>
  <c r="H263" i="3"/>
  <c r="I263" i="3"/>
  <c r="G263" i="3"/>
  <c r="H261" i="3"/>
  <c r="I261" i="3"/>
  <c r="G261" i="3"/>
  <c r="H258" i="3"/>
  <c r="I258" i="3"/>
  <c r="G258" i="3"/>
  <c r="H255" i="3"/>
  <c r="I255" i="3"/>
  <c r="G255" i="3"/>
  <c r="H252" i="3"/>
  <c r="I252" i="3"/>
  <c r="G252" i="3"/>
  <c r="I249" i="3"/>
  <c r="H249" i="3"/>
  <c r="G249" i="3"/>
  <c r="H246" i="3"/>
  <c r="I246" i="3"/>
  <c r="G246" i="3"/>
  <c r="I243" i="3"/>
  <c r="H243" i="3"/>
  <c r="G243" i="3"/>
  <c r="H240" i="3"/>
  <c r="I240" i="3"/>
  <c r="G240" i="3"/>
  <c r="H238" i="3"/>
  <c r="I238" i="3"/>
  <c r="G238" i="3"/>
  <c r="I235" i="3"/>
  <c r="H235" i="3"/>
  <c r="G235" i="3"/>
  <c r="I233" i="3"/>
  <c r="H233" i="3"/>
  <c r="G233" i="3"/>
  <c r="H230" i="3"/>
  <c r="I230" i="3"/>
  <c r="G230" i="3"/>
  <c r="H226" i="3"/>
  <c r="I226" i="3"/>
  <c r="G226" i="3"/>
  <c r="H224" i="3"/>
  <c r="I224" i="3"/>
  <c r="G224" i="3"/>
  <c r="H220" i="3"/>
  <c r="I220" i="3"/>
  <c r="G220" i="3"/>
  <c r="I217" i="3"/>
  <c r="H217" i="3"/>
  <c r="G217" i="3"/>
  <c r="H214" i="3"/>
  <c r="I214" i="3"/>
  <c r="G214" i="3"/>
  <c r="I211" i="3"/>
  <c r="H211" i="3"/>
  <c r="G211" i="3"/>
  <c r="H208" i="3"/>
  <c r="I208" i="3"/>
  <c r="G208" i="3"/>
  <c r="I205" i="3"/>
  <c r="H205" i="3"/>
  <c r="G205" i="3"/>
  <c r="I203" i="3"/>
  <c r="H203" i="3"/>
  <c r="G203" i="3"/>
  <c r="I201" i="3"/>
  <c r="H201" i="3"/>
  <c r="G201" i="3"/>
  <c r="H198" i="3"/>
  <c r="I198" i="3"/>
  <c r="G198" i="3"/>
  <c r="I195" i="3"/>
  <c r="H195" i="3"/>
  <c r="G195" i="3"/>
  <c r="I191" i="3"/>
  <c r="H191" i="3"/>
  <c r="G191" i="3"/>
  <c r="H188" i="3"/>
  <c r="I188" i="3"/>
  <c r="G188" i="3"/>
  <c r="I185" i="3"/>
  <c r="H185" i="3"/>
  <c r="G185" i="3"/>
  <c r="H182" i="3"/>
  <c r="I182" i="3"/>
  <c r="G182" i="3"/>
  <c r="H180" i="3"/>
  <c r="I180" i="3"/>
  <c r="G180" i="3"/>
  <c r="I177" i="3"/>
  <c r="H177" i="3"/>
  <c r="G177" i="3"/>
  <c r="H174" i="3"/>
  <c r="I174" i="3"/>
  <c r="G174" i="3"/>
  <c r="H172" i="3"/>
  <c r="I172" i="3"/>
  <c r="G172" i="3"/>
  <c r="H170" i="3"/>
  <c r="I170" i="3"/>
  <c r="G170" i="3"/>
  <c r="I169" i="3"/>
  <c r="H169" i="3"/>
  <c r="G169" i="3"/>
  <c r="I3" i="3"/>
  <c r="G3" i="3"/>
  <c r="H3" i="3"/>
  <c r="F18" i="5"/>
  <c r="F19" i="5"/>
  <c r="G19" i="5"/>
  <c r="I508" i="3"/>
  <c r="G508" i="3"/>
  <c r="H508" i="3"/>
  <c r="H505" i="3"/>
  <c r="I505" i="3"/>
  <c r="G505" i="3"/>
  <c r="H501" i="3"/>
  <c r="I501" i="3"/>
  <c r="G501" i="3"/>
  <c r="I498" i="3"/>
  <c r="H498" i="3"/>
  <c r="G498" i="3"/>
  <c r="H495" i="3"/>
  <c r="G495" i="3"/>
  <c r="I495" i="3"/>
  <c r="H493" i="3"/>
  <c r="I493" i="3"/>
  <c r="G493" i="3"/>
  <c r="I490" i="3"/>
  <c r="G490" i="3"/>
  <c r="H490" i="3"/>
  <c r="H487" i="3"/>
  <c r="I487" i="3"/>
  <c r="G487" i="3"/>
  <c r="I484" i="3"/>
  <c r="G484" i="3"/>
  <c r="H484" i="3"/>
  <c r="H481" i="3"/>
  <c r="I481" i="3"/>
  <c r="G481" i="3"/>
  <c r="I478" i="3"/>
  <c r="G478" i="3"/>
  <c r="H478" i="3"/>
  <c r="H475" i="3"/>
  <c r="I475" i="3"/>
  <c r="G475" i="3"/>
  <c r="H473" i="3"/>
  <c r="I473" i="3"/>
  <c r="G473" i="3"/>
  <c r="I470" i="3"/>
  <c r="G470" i="3"/>
  <c r="H470" i="3"/>
  <c r="H467" i="3"/>
  <c r="I467" i="3"/>
  <c r="G467" i="3"/>
  <c r="I464" i="3"/>
  <c r="G464" i="3"/>
  <c r="H464" i="3"/>
  <c r="I462" i="3"/>
  <c r="G462" i="3"/>
  <c r="H462" i="3"/>
  <c r="H459" i="3"/>
  <c r="I459" i="3"/>
  <c r="G459" i="3"/>
  <c r="I456" i="3"/>
  <c r="G456" i="3"/>
  <c r="H456" i="3"/>
  <c r="H453" i="3"/>
  <c r="I453" i="3"/>
  <c r="G453" i="3"/>
  <c r="H451" i="3"/>
  <c r="I451" i="3"/>
  <c r="G451" i="3"/>
  <c r="H449" i="3"/>
  <c r="I449" i="3"/>
  <c r="G449" i="3"/>
  <c r="I446" i="3"/>
  <c r="G446" i="3"/>
  <c r="H446" i="3"/>
  <c r="I442" i="3"/>
  <c r="G442" i="3"/>
  <c r="H442" i="3"/>
  <c r="I440" i="3"/>
  <c r="G440" i="3"/>
  <c r="H440" i="3"/>
  <c r="H437" i="3"/>
  <c r="I437" i="3"/>
  <c r="G437" i="3"/>
  <c r="I434" i="3"/>
  <c r="G434" i="3"/>
  <c r="H434" i="3"/>
  <c r="I430" i="3"/>
  <c r="G430" i="3"/>
  <c r="H430" i="3"/>
  <c r="H427" i="3"/>
  <c r="I427" i="3"/>
  <c r="G427" i="3"/>
  <c r="H425" i="3"/>
  <c r="I425" i="3"/>
  <c r="G425" i="3"/>
  <c r="I422" i="3"/>
  <c r="G422" i="3"/>
  <c r="H422" i="3"/>
  <c r="I420" i="3"/>
  <c r="G420" i="3"/>
  <c r="H420" i="3"/>
  <c r="H417" i="3"/>
  <c r="I417" i="3"/>
  <c r="G417" i="3"/>
  <c r="I414" i="3"/>
  <c r="G414" i="3"/>
  <c r="H414" i="3"/>
  <c r="H411" i="3"/>
  <c r="G411" i="3"/>
  <c r="I411" i="3"/>
  <c r="H407" i="3"/>
  <c r="G407" i="3"/>
  <c r="I407" i="3"/>
  <c r="I404" i="3"/>
  <c r="H404" i="3"/>
  <c r="G404" i="3"/>
  <c r="H401" i="3"/>
  <c r="I401" i="3"/>
  <c r="G401" i="3"/>
  <c r="H399" i="3"/>
  <c r="G399" i="3"/>
  <c r="I399" i="3"/>
  <c r="H397" i="3"/>
  <c r="I397" i="3"/>
  <c r="G397" i="3"/>
  <c r="I394" i="3"/>
  <c r="G394" i="3"/>
  <c r="H394" i="3"/>
  <c r="H391" i="3"/>
  <c r="G391" i="3"/>
  <c r="I391" i="3"/>
  <c r="I388" i="3"/>
  <c r="G388" i="3"/>
  <c r="H388" i="3"/>
  <c r="H385" i="3"/>
  <c r="I385" i="3"/>
  <c r="G385" i="3"/>
  <c r="H381" i="3"/>
  <c r="I381" i="3"/>
  <c r="G381" i="3"/>
  <c r="H379" i="3"/>
  <c r="G379" i="3"/>
  <c r="I379" i="3"/>
  <c r="I376" i="3"/>
  <c r="G376" i="3"/>
  <c r="H376" i="3"/>
  <c r="H373" i="3"/>
  <c r="I373" i="3"/>
  <c r="G373" i="3"/>
  <c r="H369" i="3"/>
  <c r="I369" i="3"/>
  <c r="G369" i="3"/>
  <c r="I368" i="3"/>
  <c r="G368" i="3"/>
  <c r="H368" i="3"/>
  <c r="H365" i="3"/>
  <c r="I365" i="3"/>
  <c r="G365" i="3"/>
  <c r="I362" i="3"/>
  <c r="G362" i="3"/>
  <c r="H362" i="3"/>
  <c r="H359" i="3"/>
  <c r="G359" i="3"/>
  <c r="I359" i="3"/>
  <c r="I356" i="3"/>
  <c r="H356" i="3"/>
  <c r="G356" i="3"/>
  <c r="I352" i="3"/>
  <c r="G352" i="3"/>
  <c r="H352" i="3"/>
  <c r="H349" i="3"/>
  <c r="I349" i="3"/>
  <c r="G349" i="3"/>
  <c r="I346" i="3"/>
  <c r="G346" i="3"/>
  <c r="H346" i="3"/>
  <c r="I344" i="3"/>
  <c r="G344" i="3"/>
  <c r="H344" i="3"/>
  <c r="H341" i="3"/>
  <c r="I341" i="3"/>
  <c r="G341" i="3"/>
  <c r="H338" i="3"/>
  <c r="I338" i="3"/>
  <c r="G338" i="3"/>
  <c r="H335" i="3"/>
  <c r="I335" i="3"/>
  <c r="G335" i="3"/>
  <c r="I332" i="3"/>
  <c r="H332" i="3"/>
  <c r="G332" i="3"/>
  <c r="H330" i="3"/>
  <c r="I330" i="3"/>
  <c r="G330" i="3"/>
  <c r="H327" i="3"/>
  <c r="I327" i="3"/>
  <c r="G327" i="3"/>
  <c r="I324" i="3"/>
  <c r="H324" i="3"/>
  <c r="G324" i="3"/>
  <c r="H322" i="3"/>
  <c r="I322" i="3"/>
  <c r="G322" i="3"/>
  <c r="H319" i="3"/>
  <c r="I319" i="3"/>
  <c r="G319" i="3"/>
  <c r="H315" i="3"/>
  <c r="I315" i="3"/>
  <c r="G315" i="3"/>
  <c r="H312" i="3"/>
  <c r="G312" i="3"/>
  <c r="I312" i="3"/>
  <c r="H309" i="3"/>
  <c r="I309" i="3"/>
  <c r="G309" i="3"/>
  <c r="H306" i="3"/>
  <c r="I306" i="3"/>
  <c r="G306" i="3"/>
  <c r="H303" i="3"/>
  <c r="I303" i="3"/>
  <c r="G303" i="3"/>
  <c r="I300" i="3"/>
  <c r="H300" i="3"/>
  <c r="G300" i="3"/>
  <c r="H297" i="3"/>
  <c r="G297" i="3"/>
  <c r="I297" i="3"/>
  <c r="H295" i="3"/>
  <c r="I295" i="3"/>
  <c r="G295" i="3"/>
  <c r="I292" i="3"/>
  <c r="H292" i="3"/>
  <c r="G292" i="3"/>
  <c r="H290" i="3"/>
  <c r="I290" i="3"/>
  <c r="G290" i="3"/>
  <c r="G286" i="3"/>
  <c r="H286" i="3"/>
  <c r="I286" i="3"/>
  <c r="I284" i="3"/>
  <c r="H284" i="3"/>
  <c r="G284" i="3"/>
  <c r="H281" i="3"/>
  <c r="G281" i="3"/>
  <c r="I281" i="3"/>
  <c r="H278" i="3"/>
  <c r="G278" i="3"/>
  <c r="I278" i="3"/>
  <c r="I276" i="3"/>
  <c r="H276" i="3"/>
  <c r="G276" i="3"/>
  <c r="H273" i="3"/>
  <c r="I273" i="3"/>
  <c r="G273" i="3"/>
  <c r="G270" i="3"/>
  <c r="H270" i="3"/>
  <c r="I270" i="3"/>
  <c r="H267" i="3"/>
  <c r="I267" i="3"/>
  <c r="G267" i="3"/>
  <c r="H264" i="3"/>
  <c r="I264" i="3"/>
  <c r="G264" i="3"/>
  <c r="H262" i="3"/>
  <c r="G262" i="3"/>
  <c r="I262" i="3"/>
  <c r="H259" i="3"/>
  <c r="G259" i="3"/>
  <c r="I259" i="3"/>
  <c r="H256" i="3"/>
  <c r="I256" i="3"/>
  <c r="G256" i="3"/>
  <c r="I253" i="3"/>
  <c r="H253" i="3"/>
  <c r="G253" i="3"/>
  <c r="H250" i="3"/>
  <c r="I250" i="3"/>
  <c r="G250" i="3"/>
  <c r="I247" i="3"/>
  <c r="H247" i="3"/>
  <c r="G247" i="3"/>
  <c r="H244" i="3"/>
  <c r="I244" i="3"/>
  <c r="G244" i="3"/>
  <c r="I241" i="3"/>
  <c r="H241" i="3"/>
  <c r="G241" i="3"/>
  <c r="I237" i="3"/>
  <c r="H237" i="3"/>
  <c r="G237" i="3"/>
  <c r="H234" i="3"/>
  <c r="I234" i="3"/>
  <c r="G234" i="3"/>
  <c r="I231" i="3"/>
  <c r="H231" i="3"/>
  <c r="G231" i="3"/>
  <c r="I229" i="3"/>
  <c r="G229" i="3"/>
  <c r="H229" i="3"/>
  <c r="I227" i="3"/>
  <c r="H227" i="3"/>
  <c r="G227" i="3"/>
  <c r="I223" i="3"/>
  <c r="H223" i="3"/>
  <c r="G223" i="3"/>
  <c r="I221" i="3"/>
  <c r="H221" i="3"/>
  <c r="G221" i="3"/>
  <c r="H218" i="3"/>
  <c r="I218" i="3"/>
  <c r="G218" i="3"/>
  <c r="I215" i="3"/>
  <c r="H215" i="3"/>
  <c r="G215" i="3"/>
  <c r="H212" i="3"/>
  <c r="I212" i="3"/>
  <c r="G212" i="3"/>
  <c r="I209" i="3"/>
  <c r="H209" i="3"/>
  <c r="G209" i="3"/>
  <c r="H206" i="3"/>
  <c r="I206" i="3"/>
  <c r="G206" i="3"/>
  <c r="H202" i="3"/>
  <c r="I202" i="3"/>
  <c r="G202" i="3"/>
  <c r="H200" i="3"/>
  <c r="I200" i="3"/>
  <c r="G200" i="3"/>
  <c r="I197" i="3"/>
  <c r="G197" i="3"/>
  <c r="H197" i="3"/>
  <c r="H194" i="3"/>
  <c r="I194" i="3"/>
  <c r="G194" i="3"/>
  <c r="H192" i="3"/>
  <c r="I192" i="3"/>
  <c r="G192" i="3"/>
  <c r="I189" i="3"/>
  <c r="H189" i="3"/>
  <c r="G189" i="3"/>
  <c r="H186" i="3"/>
  <c r="I186" i="3"/>
  <c r="G186" i="3"/>
  <c r="I183" i="3"/>
  <c r="H183" i="3"/>
  <c r="G183" i="3"/>
  <c r="I181" i="3"/>
  <c r="G181" i="3"/>
  <c r="H181" i="3"/>
  <c r="H178" i="3"/>
  <c r="I178" i="3"/>
  <c r="G178" i="3"/>
  <c r="I175" i="3"/>
  <c r="H175" i="3"/>
  <c r="G175" i="3"/>
  <c r="I173" i="3"/>
  <c r="H173" i="3"/>
  <c r="G173" i="3"/>
  <c r="I171" i="3"/>
  <c r="H171" i="3"/>
  <c r="G171" i="3"/>
  <c r="I167" i="3"/>
  <c r="H167" i="3"/>
  <c r="G167" i="3"/>
  <c r="H6" i="3"/>
  <c r="I6" i="3"/>
  <c r="G6" i="3"/>
  <c r="H5" i="3"/>
  <c r="I5" i="3"/>
  <c r="G5" i="3"/>
  <c r="I4" i="3"/>
  <c r="H4" i="3"/>
  <c r="G4" i="3"/>
  <c r="C5" i="4"/>
  <c r="B2" i="4"/>
  <c r="B5" i="4"/>
  <c r="F61" i="4" s="1"/>
  <c r="B62" i="4"/>
  <c r="C61" i="4"/>
  <c r="G61" i="4" s="1"/>
  <c r="C3" i="4"/>
  <c r="K4" i="3" l="1"/>
  <c r="K7" i="3"/>
  <c r="K11" i="3"/>
  <c r="K15" i="3"/>
  <c r="K19" i="3"/>
  <c r="K23" i="3"/>
  <c r="K27" i="3"/>
  <c r="K31" i="3"/>
  <c r="K35" i="3"/>
  <c r="K39" i="3"/>
  <c r="K43" i="3"/>
  <c r="K47" i="3"/>
  <c r="K51" i="3"/>
  <c r="K55" i="3"/>
  <c r="K59" i="3"/>
  <c r="K63" i="3"/>
  <c r="K67" i="3"/>
  <c r="K71" i="3"/>
  <c r="K75" i="3"/>
  <c r="K79" i="3"/>
  <c r="K83" i="3"/>
  <c r="K87" i="3"/>
  <c r="K91" i="3"/>
  <c r="K95" i="3"/>
  <c r="K99" i="3"/>
  <c r="K103" i="3"/>
  <c r="K107" i="3"/>
  <c r="K111" i="3"/>
  <c r="K115" i="3"/>
  <c r="K119" i="3"/>
  <c r="K123" i="3"/>
  <c r="K127" i="3"/>
  <c r="K131" i="3"/>
  <c r="K135" i="3"/>
  <c r="K139" i="3"/>
  <c r="K143" i="3"/>
  <c r="K147" i="3"/>
  <c r="K151" i="3"/>
  <c r="K155" i="3"/>
  <c r="K159" i="3"/>
  <c r="K163" i="3"/>
  <c r="K167" i="3"/>
  <c r="K171" i="3"/>
  <c r="K175" i="3"/>
  <c r="K179" i="3"/>
  <c r="K183" i="3"/>
  <c r="K187" i="3"/>
  <c r="K191" i="3"/>
  <c r="K195" i="3"/>
  <c r="K199" i="3"/>
  <c r="K203" i="3"/>
  <c r="K207" i="3"/>
  <c r="K211" i="3"/>
  <c r="K8" i="3"/>
  <c r="K12" i="3"/>
  <c r="K16" i="3"/>
  <c r="K20" i="3"/>
  <c r="K24" i="3"/>
  <c r="K28" i="3"/>
  <c r="K32" i="3"/>
  <c r="K36" i="3"/>
  <c r="K40" i="3"/>
  <c r="K44" i="3"/>
  <c r="K48" i="3"/>
  <c r="K52" i="3"/>
  <c r="K56" i="3"/>
  <c r="K60" i="3"/>
  <c r="K64" i="3"/>
  <c r="K68" i="3"/>
  <c r="K72" i="3"/>
  <c r="K76" i="3"/>
  <c r="K80" i="3"/>
  <c r="K84" i="3"/>
  <c r="K88" i="3"/>
  <c r="K92" i="3"/>
  <c r="K96" i="3"/>
  <c r="K100" i="3"/>
  <c r="K104" i="3"/>
  <c r="K108" i="3"/>
  <c r="K112" i="3"/>
  <c r="K116" i="3"/>
  <c r="K120" i="3"/>
  <c r="K124" i="3"/>
  <c r="K128" i="3"/>
  <c r="K132" i="3"/>
  <c r="K136" i="3"/>
  <c r="K140" i="3"/>
  <c r="K144" i="3"/>
  <c r="K148" i="3"/>
  <c r="K152" i="3"/>
  <c r="K156" i="3"/>
  <c r="K160" i="3"/>
  <c r="K164" i="3"/>
  <c r="K168" i="3"/>
  <c r="K172" i="3"/>
  <c r="K176" i="3"/>
  <c r="K180" i="3"/>
  <c r="K184" i="3"/>
  <c r="K188" i="3"/>
  <c r="K192" i="3"/>
  <c r="K196" i="3"/>
  <c r="K200" i="3"/>
  <c r="K204" i="3"/>
  <c r="K208" i="3"/>
  <c r="K212" i="3"/>
  <c r="K216" i="3"/>
  <c r="K220" i="3"/>
  <c r="K224" i="3"/>
  <c r="K228" i="3"/>
  <c r="K232" i="3"/>
  <c r="K236" i="3"/>
  <c r="K240" i="3"/>
  <c r="K244" i="3"/>
  <c r="K248" i="3"/>
  <c r="K252" i="3"/>
  <c r="K256" i="3"/>
  <c r="K260" i="3"/>
  <c r="K264" i="3"/>
  <c r="K268" i="3"/>
  <c r="K272" i="3"/>
  <c r="K276" i="3"/>
  <c r="K280" i="3"/>
  <c r="K284" i="3"/>
  <c r="K288" i="3"/>
  <c r="K292" i="3"/>
  <c r="K296" i="3"/>
  <c r="K300" i="3"/>
  <c r="K304" i="3"/>
  <c r="K5" i="3"/>
  <c r="K9" i="3"/>
  <c r="K13" i="3"/>
  <c r="K17" i="3"/>
  <c r="K21" i="3"/>
  <c r="K25" i="3"/>
  <c r="K29" i="3"/>
  <c r="K33" i="3"/>
  <c r="K37" i="3"/>
  <c r="K41" i="3"/>
  <c r="K45" i="3"/>
  <c r="K49" i="3"/>
  <c r="K53" i="3"/>
  <c r="K57" i="3"/>
  <c r="K61" i="3"/>
  <c r="K65" i="3"/>
  <c r="K69" i="3"/>
  <c r="K73" i="3"/>
  <c r="K77" i="3"/>
  <c r="K81" i="3"/>
  <c r="K85" i="3"/>
  <c r="K89" i="3"/>
  <c r="K93" i="3"/>
  <c r="K97" i="3"/>
  <c r="K101" i="3"/>
  <c r="K105" i="3"/>
  <c r="K109" i="3"/>
  <c r="K113" i="3"/>
  <c r="K117" i="3"/>
  <c r="K121" i="3"/>
  <c r="K125" i="3"/>
  <c r="K129" i="3"/>
  <c r="K133" i="3"/>
  <c r="K137" i="3"/>
  <c r="K141" i="3"/>
  <c r="K145" i="3"/>
  <c r="K149" i="3"/>
  <c r="K153" i="3"/>
  <c r="K157" i="3"/>
  <c r="K161" i="3"/>
  <c r="K165" i="3"/>
  <c r="K169" i="3"/>
  <c r="K173" i="3"/>
  <c r="K177" i="3"/>
  <c r="K181" i="3"/>
  <c r="K185" i="3"/>
  <c r="K189" i="3"/>
  <c r="K193" i="3"/>
  <c r="K197" i="3"/>
  <c r="K201" i="3"/>
  <c r="K205" i="3"/>
  <c r="K209" i="3"/>
  <c r="K213" i="3"/>
  <c r="K217" i="3"/>
  <c r="K221" i="3"/>
  <c r="K225" i="3"/>
  <c r="K229" i="3"/>
  <c r="K233" i="3"/>
  <c r="K237" i="3"/>
  <c r="K241" i="3"/>
  <c r="K245" i="3"/>
  <c r="K249" i="3"/>
  <c r="K253" i="3"/>
  <c r="K257" i="3"/>
  <c r="K261" i="3"/>
  <c r="K265" i="3"/>
  <c r="K269" i="3"/>
  <c r="K273" i="3"/>
  <c r="K277" i="3"/>
  <c r="K281" i="3"/>
  <c r="K285" i="3"/>
  <c r="K289" i="3"/>
  <c r="K293" i="3"/>
  <c r="K297" i="3"/>
  <c r="K301" i="3"/>
  <c r="K305" i="3"/>
  <c r="K309" i="3"/>
  <c r="K6" i="3"/>
  <c r="K22" i="3"/>
  <c r="K38" i="3"/>
  <c r="K54" i="3"/>
  <c r="K70" i="3"/>
  <c r="K86" i="3"/>
  <c r="K102" i="3"/>
  <c r="K118" i="3"/>
  <c r="K134" i="3"/>
  <c r="K150" i="3"/>
  <c r="K166" i="3"/>
  <c r="K182" i="3"/>
  <c r="K198" i="3"/>
  <c r="K214" i="3"/>
  <c r="K222" i="3"/>
  <c r="K230" i="3"/>
  <c r="K238" i="3"/>
  <c r="K246" i="3"/>
  <c r="K254" i="3"/>
  <c r="K262" i="3"/>
  <c r="K270" i="3"/>
  <c r="K278" i="3"/>
  <c r="K286" i="3"/>
  <c r="K294" i="3"/>
  <c r="K302" i="3"/>
  <c r="K308" i="3"/>
  <c r="K313" i="3"/>
  <c r="K317" i="3"/>
  <c r="K321" i="3"/>
  <c r="K325" i="3"/>
  <c r="K329" i="3"/>
  <c r="K333" i="3"/>
  <c r="K337" i="3"/>
  <c r="K341" i="3"/>
  <c r="K345" i="3"/>
  <c r="K349" i="3"/>
  <c r="K353" i="3"/>
  <c r="K357" i="3"/>
  <c r="K361" i="3"/>
  <c r="K365" i="3"/>
  <c r="K369" i="3"/>
  <c r="K373" i="3"/>
  <c r="K377" i="3"/>
  <c r="K381" i="3"/>
  <c r="K385" i="3"/>
  <c r="K389" i="3"/>
  <c r="K393" i="3"/>
  <c r="K397" i="3"/>
  <c r="K401" i="3"/>
  <c r="K405" i="3"/>
  <c r="K409" i="3"/>
  <c r="K413" i="3"/>
  <c r="K417" i="3"/>
  <c r="K421" i="3"/>
  <c r="K425" i="3"/>
  <c r="K429" i="3"/>
  <c r="K433" i="3"/>
  <c r="K437" i="3"/>
  <c r="K441" i="3"/>
  <c r="K445" i="3"/>
  <c r="K449" i="3"/>
  <c r="K453" i="3"/>
  <c r="K457" i="3"/>
  <c r="K461" i="3"/>
  <c r="K465" i="3"/>
  <c r="K469" i="3"/>
  <c r="K473" i="3"/>
  <c r="K477" i="3"/>
  <c r="K481" i="3"/>
  <c r="K485" i="3"/>
  <c r="K489" i="3"/>
  <c r="K493" i="3"/>
  <c r="K497" i="3"/>
  <c r="K10" i="3"/>
  <c r="K26" i="3"/>
  <c r="K42" i="3"/>
  <c r="K58" i="3"/>
  <c r="K74" i="3"/>
  <c r="K90" i="3"/>
  <c r="K106" i="3"/>
  <c r="K122" i="3"/>
  <c r="K138" i="3"/>
  <c r="K154" i="3"/>
  <c r="K170" i="3"/>
  <c r="K186" i="3"/>
  <c r="K202" i="3"/>
  <c r="K215" i="3"/>
  <c r="K223" i="3"/>
  <c r="K231" i="3"/>
  <c r="K239" i="3"/>
  <c r="K247" i="3"/>
  <c r="K255" i="3"/>
  <c r="K263" i="3"/>
  <c r="K271" i="3"/>
  <c r="K279" i="3"/>
  <c r="K287" i="3"/>
  <c r="K295" i="3"/>
  <c r="K303" i="3"/>
  <c r="K310" i="3"/>
  <c r="K314" i="3"/>
  <c r="K318" i="3"/>
  <c r="K322" i="3"/>
  <c r="K326" i="3"/>
  <c r="K330" i="3"/>
  <c r="K334" i="3"/>
  <c r="K338" i="3"/>
  <c r="K342" i="3"/>
  <c r="K346" i="3"/>
  <c r="K350" i="3"/>
  <c r="K354" i="3"/>
  <c r="K358" i="3"/>
  <c r="K362" i="3"/>
  <c r="K366" i="3"/>
  <c r="K370" i="3"/>
  <c r="K374" i="3"/>
  <c r="K378" i="3"/>
  <c r="K382" i="3"/>
  <c r="K386" i="3"/>
  <c r="K390" i="3"/>
  <c r="K394" i="3"/>
  <c r="K398" i="3"/>
  <c r="K402" i="3"/>
  <c r="K406" i="3"/>
  <c r="K410" i="3"/>
  <c r="K414" i="3"/>
  <c r="K418" i="3"/>
  <c r="K422" i="3"/>
  <c r="K426" i="3"/>
  <c r="K430" i="3"/>
  <c r="K434" i="3"/>
  <c r="K438" i="3"/>
  <c r="K442" i="3"/>
  <c r="K446" i="3"/>
  <c r="K450" i="3"/>
  <c r="K454" i="3"/>
  <c r="K458" i="3"/>
  <c r="K462" i="3"/>
  <c r="K466" i="3"/>
  <c r="K470" i="3"/>
  <c r="K474" i="3"/>
  <c r="K478" i="3"/>
  <c r="K482" i="3"/>
  <c r="K486" i="3"/>
  <c r="K490" i="3"/>
  <c r="K494" i="3"/>
  <c r="K498" i="3"/>
  <c r="K502" i="3"/>
  <c r="K506" i="3"/>
  <c r="K510" i="3"/>
  <c r="K14" i="3"/>
  <c r="K30" i="3"/>
  <c r="K46" i="3"/>
  <c r="K62" i="3"/>
  <c r="K78" i="3"/>
  <c r="K94" i="3"/>
  <c r="K110" i="3"/>
  <c r="K126" i="3"/>
  <c r="K142" i="3"/>
  <c r="K158" i="3"/>
  <c r="K174" i="3"/>
  <c r="K190" i="3"/>
  <c r="K206" i="3"/>
  <c r="K218" i="3"/>
  <c r="K226" i="3"/>
  <c r="K234" i="3"/>
  <c r="K242" i="3"/>
  <c r="K250" i="3"/>
  <c r="K258" i="3"/>
  <c r="K266" i="3"/>
  <c r="K274" i="3"/>
  <c r="K282" i="3"/>
  <c r="K290" i="3"/>
  <c r="K298" i="3"/>
  <c r="K306" i="3"/>
  <c r="K311" i="3"/>
  <c r="K315" i="3"/>
  <c r="K319" i="3"/>
  <c r="K323" i="3"/>
  <c r="K327" i="3"/>
  <c r="K331" i="3"/>
  <c r="K335" i="3"/>
  <c r="K339" i="3"/>
  <c r="K343" i="3"/>
  <c r="K347" i="3"/>
  <c r="K351" i="3"/>
  <c r="K355" i="3"/>
  <c r="K359" i="3"/>
  <c r="K363" i="3"/>
  <c r="K367" i="3"/>
  <c r="K371" i="3"/>
  <c r="K375" i="3"/>
  <c r="K379" i="3"/>
  <c r="K383" i="3"/>
  <c r="K387" i="3"/>
  <c r="K391" i="3"/>
  <c r="K395" i="3"/>
  <c r="K399" i="3"/>
  <c r="K403" i="3"/>
  <c r="K407" i="3"/>
  <c r="K411" i="3"/>
  <c r="K415" i="3"/>
  <c r="K419" i="3"/>
  <c r="K423" i="3"/>
  <c r="K427" i="3"/>
  <c r="K431" i="3"/>
  <c r="K435" i="3"/>
  <c r="K439" i="3"/>
  <c r="K443" i="3"/>
  <c r="K447" i="3"/>
  <c r="K451" i="3"/>
  <c r="K455" i="3"/>
  <c r="K459" i="3"/>
  <c r="K463" i="3"/>
  <c r="K467" i="3"/>
  <c r="K471" i="3"/>
  <c r="K475" i="3"/>
  <c r="K479" i="3"/>
  <c r="K483" i="3"/>
  <c r="K487" i="3"/>
  <c r="K491" i="3"/>
  <c r="K495" i="3"/>
  <c r="K499" i="3"/>
  <c r="K503" i="3"/>
  <c r="K507" i="3"/>
  <c r="K50" i="3"/>
  <c r="K114" i="3"/>
  <c r="K178" i="3"/>
  <c r="K227" i="3"/>
  <c r="K259" i="3"/>
  <c r="K291" i="3"/>
  <c r="K316" i="3"/>
  <c r="K332" i="3"/>
  <c r="K348" i="3"/>
  <c r="K364" i="3"/>
  <c r="K380" i="3"/>
  <c r="K396" i="3"/>
  <c r="K412" i="3"/>
  <c r="K428" i="3"/>
  <c r="K444" i="3"/>
  <c r="K460" i="3"/>
  <c r="K476" i="3"/>
  <c r="K492" i="3"/>
  <c r="K504" i="3"/>
  <c r="K66" i="3"/>
  <c r="K130" i="3"/>
  <c r="K194" i="3"/>
  <c r="K235" i="3"/>
  <c r="K267" i="3"/>
  <c r="K299" i="3"/>
  <c r="K320" i="3"/>
  <c r="K336" i="3"/>
  <c r="K352" i="3"/>
  <c r="K368" i="3"/>
  <c r="K384" i="3"/>
  <c r="K400" i="3"/>
  <c r="K416" i="3"/>
  <c r="K432" i="3"/>
  <c r="K448" i="3"/>
  <c r="K464" i="3"/>
  <c r="K480" i="3"/>
  <c r="K496" i="3"/>
  <c r="K505" i="3"/>
  <c r="K18" i="3"/>
  <c r="K82" i="3"/>
  <c r="K146" i="3"/>
  <c r="K210" i="3"/>
  <c r="K243" i="3"/>
  <c r="K275" i="3"/>
  <c r="K307" i="3"/>
  <c r="K324" i="3"/>
  <c r="K340" i="3"/>
  <c r="K356" i="3"/>
  <c r="K372" i="3"/>
  <c r="K388" i="3"/>
  <c r="K404" i="3"/>
  <c r="K420" i="3"/>
  <c r="K436" i="3"/>
  <c r="K452" i="3"/>
  <c r="K468" i="3"/>
  <c r="K484" i="3"/>
  <c r="K500" i="3"/>
  <c r="K508" i="3"/>
  <c r="K34" i="3"/>
  <c r="K251" i="3"/>
  <c r="K344" i="3"/>
  <c r="K408" i="3"/>
  <c r="K472" i="3"/>
  <c r="K328" i="3"/>
  <c r="K509" i="3"/>
  <c r="K98" i="3"/>
  <c r="K283" i="3"/>
  <c r="K360" i="3"/>
  <c r="K424" i="3"/>
  <c r="K488" i="3"/>
  <c r="K219" i="3"/>
  <c r="K162" i="3"/>
  <c r="K312" i="3"/>
  <c r="K376" i="3"/>
  <c r="K440" i="3"/>
  <c r="K501" i="3"/>
  <c r="K392" i="3"/>
  <c r="K456" i="3"/>
  <c r="J12" i="3"/>
  <c r="J8" i="3"/>
  <c r="J4" i="3"/>
  <c r="J15" i="3"/>
  <c r="J11" i="3"/>
  <c r="J7" i="3"/>
  <c r="J14" i="3"/>
  <c r="J10" i="3"/>
  <c r="J6" i="3"/>
  <c r="J13" i="3"/>
  <c r="J9" i="3"/>
  <c r="J496" i="3"/>
  <c r="J19" i="3"/>
  <c r="J23" i="3"/>
  <c r="J27" i="3"/>
  <c r="J31" i="3"/>
  <c r="J35" i="3"/>
  <c r="J39" i="3"/>
  <c r="J5" i="3"/>
  <c r="J16" i="3"/>
  <c r="J20" i="3"/>
  <c r="J24" i="3"/>
  <c r="J28" i="3"/>
  <c r="J32" i="3"/>
  <c r="J36" i="3"/>
  <c r="J21" i="3"/>
  <c r="J29" i="3"/>
  <c r="J37" i="3"/>
  <c r="J42" i="3"/>
  <c r="J46" i="3"/>
  <c r="J50" i="3"/>
  <c r="J54" i="3"/>
  <c r="J58" i="3"/>
  <c r="J62" i="3"/>
  <c r="J66" i="3"/>
  <c r="J70" i="3"/>
  <c r="J74" i="3"/>
  <c r="J78" i="3"/>
  <c r="J82" i="3"/>
  <c r="J86" i="3"/>
  <c r="J90" i="3"/>
  <c r="J94" i="3"/>
  <c r="J98" i="3"/>
  <c r="J102" i="3"/>
  <c r="J106" i="3"/>
  <c r="J110" i="3"/>
  <c r="J114" i="3"/>
  <c r="J118" i="3"/>
  <c r="J122" i="3"/>
  <c r="J126" i="3"/>
  <c r="J130" i="3"/>
  <c r="J134" i="3"/>
  <c r="J138" i="3"/>
  <c r="J142" i="3"/>
  <c r="J146" i="3"/>
  <c r="J150" i="3"/>
  <c r="J154" i="3"/>
  <c r="J158" i="3"/>
  <c r="J162" i="3"/>
  <c r="J166" i="3"/>
  <c r="J170" i="3"/>
  <c r="J174" i="3"/>
  <c r="J178" i="3"/>
  <c r="J182" i="3"/>
  <c r="J186" i="3"/>
  <c r="J190" i="3"/>
  <c r="J194" i="3"/>
  <c r="J198" i="3"/>
  <c r="J202" i="3"/>
  <c r="J206" i="3"/>
  <c r="J210" i="3"/>
  <c r="J214" i="3"/>
  <c r="J218" i="3"/>
  <c r="J222" i="3"/>
  <c r="J226" i="3"/>
  <c r="J230" i="3"/>
  <c r="J234" i="3"/>
  <c r="J238" i="3"/>
  <c r="J242" i="3"/>
  <c r="J246" i="3"/>
  <c r="J250" i="3"/>
  <c r="J254" i="3"/>
  <c r="J258" i="3"/>
  <c r="J262" i="3"/>
  <c r="J266" i="3"/>
  <c r="J270" i="3"/>
  <c r="J274" i="3"/>
  <c r="J278" i="3"/>
  <c r="J282" i="3"/>
  <c r="J510" i="3"/>
  <c r="J22" i="3"/>
  <c r="J30" i="3"/>
  <c r="J38" i="3"/>
  <c r="J43" i="3"/>
  <c r="J47" i="3"/>
  <c r="J51" i="3"/>
  <c r="J55" i="3"/>
  <c r="J59" i="3"/>
  <c r="J63" i="3"/>
  <c r="J67" i="3"/>
  <c r="J71" i="3"/>
  <c r="J75" i="3"/>
  <c r="J79" i="3"/>
  <c r="J83" i="3"/>
  <c r="J87" i="3"/>
  <c r="J91" i="3"/>
  <c r="J95" i="3"/>
  <c r="J99" i="3"/>
  <c r="J103" i="3"/>
  <c r="J107" i="3"/>
  <c r="J111" i="3"/>
  <c r="J115" i="3"/>
  <c r="J119" i="3"/>
  <c r="J123" i="3"/>
  <c r="J127" i="3"/>
  <c r="J131" i="3"/>
  <c r="J135" i="3"/>
  <c r="J139" i="3"/>
  <c r="J143" i="3"/>
  <c r="J147" i="3"/>
  <c r="J151" i="3"/>
  <c r="J155" i="3"/>
  <c r="J159" i="3"/>
  <c r="J163" i="3"/>
  <c r="J167" i="3"/>
  <c r="J171" i="3"/>
  <c r="J175" i="3"/>
  <c r="J179" i="3"/>
  <c r="J183" i="3"/>
  <c r="J187" i="3"/>
  <c r="J191" i="3"/>
  <c r="J195" i="3"/>
  <c r="J199" i="3"/>
  <c r="J203" i="3"/>
  <c r="J207" i="3"/>
  <c r="J211" i="3"/>
  <c r="J215" i="3"/>
  <c r="J219" i="3"/>
  <c r="J223" i="3"/>
  <c r="J227" i="3"/>
  <c r="J231" i="3"/>
  <c r="J235" i="3"/>
  <c r="J239" i="3"/>
  <c r="J243" i="3"/>
  <c r="J247" i="3"/>
  <c r="J251" i="3"/>
  <c r="J255" i="3"/>
  <c r="J259" i="3"/>
  <c r="J263" i="3"/>
  <c r="J267" i="3"/>
  <c r="J271" i="3"/>
  <c r="J275" i="3"/>
  <c r="J279" i="3"/>
  <c r="J283" i="3"/>
  <c r="J287" i="3"/>
  <c r="J291" i="3"/>
  <c r="J17" i="3"/>
  <c r="J25" i="3"/>
  <c r="J33" i="3"/>
  <c r="J40" i="3"/>
  <c r="J44" i="3"/>
  <c r="J48" i="3"/>
  <c r="J52" i="3"/>
  <c r="J56" i="3"/>
  <c r="J60" i="3"/>
  <c r="J64" i="3"/>
  <c r="J68" i="3"/>
  <c r="J72" i="3"/>
  <c r="J76" i="3"/>
  <c r="J80" i="3"/>
  <c r="J84" i="3"/>
  <c r="J88" i="3"/>
  <c r="J92" i="3"/>
  <c r="J96" i="3"/>
  <c r="J100" i="3"/>
  <c r="J104" i="3"/>
  <c r="J108" i="3"/>
  <c r="J112" i="3"/>
  <c r="J116" i="3"/>
  <c r="J120" i="3"/>
  <c r="J124" i="3"/>
  <c r="J128" i="3"/>
  <c r="J132" i="3"/>
  <c r="J136" i="3"/>
  <c r="J140" i="3"/>
  <c r="J144" i="3"/>
  <c r="J148" i="3"/>
  <c r="J152" i="3"/>
  <c r="J156" i="3"/>
  <c r="J160" i="3"/>
  <c r="J164" i="3"/>
  <c r="J168" i="3"/>
  <c r="J172" i="3"/>
  <c r="J176" i="3"/>
  <c r="J180" i="3"/>
  <c r="J184" i="3"/>
  <c r="J188" i="3"/>
  <c r="J192" i="3"/>
  <c r="J196" i="3"/>
  <c r="J200" i="3"/>
  <c r="J204" i="3"/>
  <c r="J208" i="3"/>
  <c r="J212" i="3"/>
  <c r="J216" i="3"/>
  <c r="J220" i="3"/>
  <c r="J224" i="3"/>
  <c r="J228" i="3"/>
  <c r="J232" i="3"/>
  <c r="J18" i="3"/>
  <c r="J45" i="3"/>
  <c r="J61" i="3"/>
  <c r="J77" i="3"/>
  <c r="J93" i="3"/>
  <c r="J109" i="3"/>
  <c r="J125" i="3"/>
  <c r="J141" i="3"/>
  <c r="J157" i="3"/>
  <c r="J173" i="3"/>
  <c r="J189" i="3"/>
  <c r="J205" i="3"/>
  <c r="J221" i="3"/>
  <c r="J236" i="3"/>
  <c r="J244" i="3"/>
  <c r="J252" i="3"/>
  <c r="J260" i="3"/>
  <c r="J268" i="3"/>
  <c r="J276" i="3"/>
  <c r="J284" i="3"/>
  <c r="J289" i="3"/>
  <c r="J294" i="3"/>
  <c r="J298" i="3"/>
  <c r="J302" i="3"/>
  <c r="J306" i="3"/>
  <c r="J310" i="3"/>
  <c r="J314" i="3"/>
  <c r="J318" i="3"/>
  <c r="J322" i="3"/>
  <c r="J326" i="3"/>
  <c r="J330" i="3"/>
  <c r="J334" i="3"/>
  <c r="J338" i="3"/>
  <c r="J342" i="3"/>
  <c r="J346" i="3"/>
  <c r="J350" i="3"/>
  <c r="J354" i="3"/>
  <c r="J358" i="3"/>
  <c r="J362" i="3"/>
  <c r="J366" i="3"/>
  <c r="J370" i="3"/>
  <c r="J374" i="3"/>
  <c r="J378" i="3"/>
  <c r="J382" i="3"/>
  <c r="J386" i="3"/>
  <c r="J390" i="3"/>
  <c r="J394" i="3"/>
  <c r="J398" i="3"/>
  <c r="J402" i="3"/>
  <c r="J406" i="3"/>
  <c r="J410" i="3"/>
  <c r="J414" i="3"/>
  <c r="J418" i="3"/>
  <c r="J422" i="3"/>
  <c r="J426" i="3"/>
  <c r="J430" i="3"/>
  <c r="J434" i="3"/>
  <c r="J438" i="3"/>
  <c r="J442" i="3"/>
  <c r="J446" i="3"/>
  <c r="J450" i="3"/>
  <c r="J454" i="3"/>
  <c r="J458" i="3"/>
  <c r="J462" i="3"/>
  <c r="J466" i="3"/>
  <c r="J470" i="3"/>
  <c r="J474" i="3"/>
  <c r="J478" i="3"/>
  <c r="J482" i="3"/>
  <c r="J486" i="3"/>
  <c r="J490" i="3"/>
  <c r="J494" i="3"/>
  <c r="J499" i="3"/>
  <c r="J503" i="3"/>
  <c r="J507" i="3"/>
  <c r="J440" i="3"/>
  <c r="J448" i="3"/>
  <c r="J464" i="3"/>
  <c r="J476" i="3"/>
  <c r="J484" i="3"/>
  <c r="J497" i="3"/>
  <c r="J509" i="3"/>
  <c r="J73" i="3"/>
  <c r="J121" i="3"/>
  <c r="J153" i="3"/>
  <c r="J201" i="3"/>
  <c r="J241" i="3"/>
  <c r="J257" i="3"/>
  <c r="J281" i="3"/>
  <c r="J293" i="3"/>
  <c r="J305" i="3"/>
  <c r="J317" i="3"/>
  <c r="J333" i="3"/>
  <c r="J345" i="3"/>
  <c r="J353" i="3"/>
  <c r="J365" i="3"/>
  <c r="J377" i="3"/>
  <c r="J389" i="3"/>
  <c r="J393" i="3"/>
  <c r="J405" i="3"/>
  <c r="J417" i="3"/>
  <c r="J429" i="3"/>
  <c r="J441" i="3"/>
  <c r="J453" i="3"/>
  <c r="J465" i="3"/>
  <c r="J473" i="3"/>
  <c r="J485" i="3"/>
  <c r="J498" i="3"/>
  <c r="J26" i="3"/>
  <c r="J49" i="3"/>
  <c r="J65" i="3"/>
  <c r="J81" i="3"/>
  <c r="J97" i="3"/>
  <c r="J113" i="3"/>
  <c r="J129" i="3"/>
  <c r="J145" i="3"/>
  <c r="J161" i="3"/>
  <c r="J177" i="3"/>
  <c r="J193" i="3"/>
  <c r="J209" i="3"/>
  <c r="J225" i="3"/>
  <c r="J237" i="3"/>
  <c r="J245" i="3"/>
  <c r="J253" i="3"/>
  <c r="J261" i="3"/>
  <c r="J269" i="3"/>
  <c r="J277" i="3"/>
  <c r="J285" i="3"/>
  <c r="J290" i="3"/>
  <c r="J295" i="3"/>
  <c r="J299" i="3"/>
  <c r="J303" i="3"/>
  <c r="J307" i="3"/>
  <c r="J311" i="3"/>
  <c r="J315" i="3"/>
  <c r="J319" i="3"/>
  <c r="J323" i="3"/>
  <c r="J327" i="3"/>
  <c r="J331" i="3"/>
  <c r="J335" i="3"/>
  <c r="J339" i="3"/>
  <c r="J343" i="3"/>
  <c r="J347" i="3"/>
  <c r="J351" i="3"/>
  <c r="J355" i="3"/>
  <c r="J359" i="3"/>
  <c r="J363" i="3"/>
  <c r="J367" i="3"/>
  <c r="J371" i="3"/>
  <c r="J375" i="3"/>
  <c r="J379" i="3"/>
  <c r="J383" i="3"/>
  <c r="J387" i="3"/>
  <c r="J391" i="3"/>
  <c r="J395" i="3"/>
  <c r="J399" i="3"/>
  <c r="J403" i="3"/>
  <c r="J407" i="3"/>
  <c r="J411" i="3"/>
  <c r="J415" i="3"/>
  <c r="J419" i="3"/>
  <c r="J423" i="3"/>
  <c r="J427" i="3"/>
  <c r="J431" i="3"/>
  <c r="J435" i="3"/>
  <c r="J439" i="3"/>
  <c r="J443" i="3"/>
  <c r="J447" i="3"/>
  <c r="J451" i="3"/>
  <c r="J455" i="3"/>
  <c r="J459" i="3"/>
  <c r="J463" i="3"/>
  <c r="J467" i="3"/>
  <c r="J471" i="3"/>
  <c r="J475" i="3"/>
  <c r="J479" i="3"/>
  <c r="J483" i="3"/>
  <c r="J487" i="3"/>
  <c r="J491" i="3"/>
  <c r="J495" i="3"/>
  <c r="J500" i="3"/>
  <c r="J504" i="3"/>
  <c r="J508" i="3"/>
  <c r="J436" i="3"/>
  <c r="J452" i="3"/>
  <c r="J460" i="3"/>
  <c r="J472" i="3"/>
  <c r="J480" i="3"/>
  <c r="J492" i="3"/>
  <c r="J501" i="3"/>
  <c r="J41" i="3"/>
  <c r="J89" i="3"/>
  <c r="J105" i="3"/>
  <c r="J169" i="3"/>
  <c r="J217" i="3"/>
  <c r="J233" i="3"/>
  <c r="J265" i="3"/>
  <c r="J288" i="3"/>
  <c r="J297" i="3"/>
  <c r="J309" i="3"/>
  <c r="J321" i="3"/>
  <c r="J329" i="3"/>
  <c r="J341" i="3"/>
  <c r="J349" i="3"/>
  <c r="J361" i="3"/>
  <c r="J373" i="3"/>
  <c r="J385" i="3"/>
  <c r="J397" i="3"/>
  <c r="J409" i="3"/>
  <c r="J421" i="3"/>
  <c r="J425" i="3"/>
  <c r="J437" i="3"/>
  <c r="J449" i="3"/>
  <c r="J461" i="3"/>
  <c r="J469" i="3"/>
  <c r="J481" i="3"/>
  <c r="J493" i="3"/>
  <c r="J506" i="3"/>
  <c r="J34" i="3"/>
  <c r="J53" i="3"/>
  <c r="J69" i="3"/>
  <c r="J85" i="3"/>
  <c r="J101" i="3"/>
  <c r="J117" i="3"/>
  <c r="J133" i="3"/>
  <c r="J149" i="3"/>
  <c r="J165" i="3"/>
  <c r="J181" i="3"/>
  <c r="J197" i="3"/>
  <c r="J213" i="3"/>
  <c r="J229" i="3"/>
  <c r="J240" i="3"/>
  <c r="J248" i="3"/>
  <c r="J256" i="3"/>
  <c r="J264" i="3"/>
  <c r="J272" i="3"/>
  <c r="J280" i="3"/>
  <c r="J286" i="3"/>
  <c r="J292" i="3"/>
  <c r="J296" i="3"/>
  <c r="J300" i="3"/>
  <c r="J304" i="3"/>
  <c r="J308" i="3"/>
  <c r="J312" i="3"/>
  <c r="J316" i="3"/>
  <c r="J320" i="3"/>
  <c r="J324" i="3"/>
  <c r="J328" i="3"/>
  <c r="J332" i="3"/>
  <c r="J336" i="3"/>
  <c r="J340" i="3"/>
  <c r="J344" i="3"/>
  <c r="J348" i="3"/>
  <c r="J352" i="3"/>
  <c r="J356" i="3"/>
  <c r="J360" i="3"/>
  <c r="J364" i="3"/>
  <c r="J368" i="3"/>
  <c r="J372" i="3"/>
  <c r="J376" i="3"/>
  <c r="J380" i="3"/>
  <c r="J384" i="3"/>
  <c r="J388" i="3"/>
  <c r="J392" i="3"/>
  <c r="J396" i="3"/>
  <c r="J400" i="3"/>
  <c r="J404" i="3"/>
  <c r="J408" i="3"/>
  <c r="J412" i="3"/>
  <c r="J416" i="3"/>
  <c r="J420" i="3"/>
  <c r="J424" i="3"/>
  <c r="J428" i="3"/>
  <c r="J432" i="3"/>
  <c r="J444" i="3"/>
  <c r="J456" i="3"/>
  <c r="J468" i="3"/>
  <c r="J488" i="3"/>
  <c r="J505" i="3"/>
  <c r="J57" i="3"/>
  <c r="J137" i="3"/>
  <c r="J185" i="3"/>
  <c r="J249" i="3"/>
  <c r="J273" i="3"/>
  <c r="J301" i="3"/>
  <c r="J313" i="3"/>
  <c r="J325" i="3"/>
  <c r="J337" i="3"/>
  <c r="J357" i="3"/>
  <c r="J369" i="3"/>
  <c r="J381" i="3"/>
  <c r="J401" i="3"/>
  <c r="J413" i="3"/>
  <c r="J433" i="3"/>
  <c r="J445" i="3"/>
  <c r="J457" i="3"/>
  <c r="J477" i="3"/>
  <c r="J489" i="3"/>
  <c r="J502" i="3"/>
  <c r="E18" i="5"/>
  <c r="G20" i="5"/>
  <c r="H19" i="5"/>
  <c r="W39" i="5"/>
  <c r="F20" i="5"/>
  <c r="F24" i="4"/>
  <c r="I24" i="4" s="1"/>
  <c r="H18" i="5" s="1"/>
  <c r="D36" i="5" s="1"/>
  <c r="F31" i="4"/>
  <c r="I31" i="4" s="1"/>
  <c r="F26" i="4"/>
  <c r="I26" i="4" s="1"/>
  <c r="F49" i="4"/>
  <c r="F56" i="4"/>
  <c r="F59" i="4"/>
  <c r="F32" i="4"/>
  <c r="I32" i="4" s="1"/>
  <c r="F27" i="4"/>
  <c r="I27" i="4" s="1"/>
  <c r="F33" i="4"/>
  <c r="I33" i="4" s="1"/>
  <c r="F50" i="4"/>
  <c r="F36" i="4"/>
  <c r="I36" i="4" s="1"/>
  <c r="F60" i="4"/>
  <c r="F28" i="4"/>
  <c r="I28" i="4" s="1"/>
  <c r="F34" i="4"/>
  <c r="J36" i="5" s="1"/>
  <c r="F29" i="4"/>
  <c r="I29" i="4" s="1"/>
  <c r="F48" i="4"/>
  <c r="F58" i="4"/>
  <c r="F57" i="4"/>
  <c r="F35" i="4"/>
  <c r="I35" i="4" s="1"/>
  <c r="F30" i="4"/>
  <c r="I30" i="4" s="1"/>
  <c r="F25" i="4"/>
  <c r="I25" i="4" s="1"/>
  <c r="F51" i="4"/>
  <c r="B63" i="4"/>
  <c r="C62" i="4"/>
  <c r="D62" i="4" a="1"/>
  <c r="D62" i="4" s="1"/>
  <c r="E62" i="4" s="1"/>
  <c r="D60" i="4" a="1"/>
  <c r="D60" i="4" s="1"/>
  <c r="E60" i="4" s="1"/>
  <c r="D57" i="4" a="1"/>
  <c r="D57" i="4" s="1"/>
  <c r="E57" i="4" s="1"/>
  <c r="H57" i="4" s="1"/>
  <c r="D59" i="4" a="1"/>
  <c r="D59" i="4" s="1"/>
  <c r="E59" i="4" s="1"/>
  <c r="H59" i="4" s="1"/>
  <c r="D58" i="4" a="1"/>
  <c r="D58" i="4" s="1"/>
  <c r="E58" i="4" s="1"/>
  <c r="H58" i="4" s="1"/>
  <c r="D61" i="4" a="1"/>
  <c r="D61" i="4" s="1"/>
  <c r="E61" i="4" s="1"/>
  <c r="H61" i="4" s="1"/>
  <c r="D56" i="4" a="1"/>
  <c r="D56" i="4" s="1"/>
  <c r="E56" i="4" s="1"/>
  <c r="H56" i="4" s="1"/>
  <c r="D36" i="4" a="1"/>
  <c r="D36" i="4" s="1"/>
  <c r="E36" i="4" s="1"/>
  <c r="H36" i="4" s="1"/>
  <c r="D50" i="4" a="1"/>
  <c r="D50" i="4" s="1"/>
  <c r="E50" i="4" s="1"/>
  <c r="H50" i="4" s="1"/>
  <c r="D48" i="4" a="1"/>
  <c r="D48" i="4" s="1"/>
  <c r="E48" i="4" s="1"/>
  <c r="D49" i="4" a="1"/>
  <c r="D49" i="4" s="1"/>
  <c r="E49" i="4" s="1"/>
  <c r="D51" i="4" a="1"/>
  <c r="D51" i="4" s="1"/>
  <c r="E51" i="4" s="1"/>
  <c r="H51" i="4" s="1"/>
  <c r="D28" i="4" a="1"/>
  <c r="D28" i="4" s="1"/>
  <c r="E28" i="4" s="1"/>
  <c r="H28" i="4" s="1"/>
  <c r="D32" i="4" a="1"/>
  <c r="D32" i="4" s="1"/>
  <c r="E32" i="4" s="1"/>
  <c r="H32" i="4" s="1"/>
  <c r="D25" i="4" a="1"/>
  <c r="D25" i="4" s="1"/>
  <c r="E25" i="4" s="1"/>
  <c r="H25" i="4" s="1"/>
  <c r="D29" i="4" a="1"/>
  <c r="D29" i="4" s="1"/>
  <c r="E29" i="4" s="1"/>
  <c r="H29" i="4" s="1"/>
  <c r="D33" i="4" a="1"/>
  <c r="D33" i="4" s="1"/>
  <c r="E33" i="4" s="1"/>
  <c r="H33" i="4" s="1"/>
  <c r="D26" i="4" a="1"/>
  <c r="D26" i="4" s="1"/>
  <c r="E26" i="4" s="1"/>
  <c r="H26" i="4" s="1"/>
  <c r="D30" i="4" a="1"/>
  <c r="D30" i="4" s="1"/>
  <c r="E30" i="4" s="1"/>
  <c r="H30" i="4" s="1"/>
  <c r="D35" i="4" a="1"/>
  <c r="D35" i="4" s="1"/>
  <c r="E35" i="4" s="1"/>
  <c r="H35" i="4" s="1"/>
  <c r="D27" i="4" a="1"/>
  <c r="D27" i="4" s="1"/>
  <c r="E27" i="4" s="1"/>
  <c r="H27" i="4" s="1"/>
  <c r="D31" i="4" a="1"/>
  <c r="D31" i="4" s="1"/>
  <c r="E31" i="4" s="1"/>
  <c r="H31" i="4" s="1"/>
  <c r="D34" i="4" a="1"/>
  <c r="D34" i="4" s="1"/>
  <c r="B17" i="4" a="1"/>
  <c r="D24" i="4" a="1"/>
  <c r="D24" i="4" s="1"/>
  <c r="L23" i="4"/>
  <c r="B12" i="4" a="1"/>
  <c r="B8" i="4" a="1"/>
  <c r="T39" i="5" l="1"/>
  <c r="S39" i="5"/>
  <c r="R39" i="5"/>
  <c r="R40" i="5" s="1"/>
  <c r="F36" i="5"/>
  <c r="E36" i="5"/>
  <c r="G36" i="5"/>
  <c r="I34" i="4"/>
  <c r="Q36" i="5"/>
  <c r="I20" i="5"/>
  <c r="E24" i="4"/>
  <c r="H24" i="4" s="1"/>
  <c r="D37" i="5"/>
  <c r="E34" i="4"/>
  <c r="H34" i="4" s="1"/>
  <c r="N23" i="4" s="1"/>
  <c r="J37" i="5"/>
  <c r="J38" i="5" s="1"/>
  <c r="J39" i="5" s="1"/>
  <c r="Z39" i="5"/>
  <c r="Z40" i="5" s="1"/>
  <c r="X39" i="5"/>
  <c r="W40" i="5"/>
  <c r="T40" i="5"/>
  <c r="Q40" i="5"/>
  <c r="H49" i="4"/>
  <c r="H48" i="4"/>
  <c r="H60" i="4"/>
  <c r="G62" i="4"/>
  <c r="F62" i="4"/>
  <c r="H62" i="4" s="1"/>
  <c r="B64" i="4"/>
  <c r="C63" i="4"/>
  <c r="D63" i="4" s="1" a="1"/>
  <c r="D63" i="4" s="1"/>
  <c r="E63" i="4" s="1"/>
  <c r="B17" i="4"/>
  <c r="C17" i="4"/>
  <c r="D18" i="4"/>
  <c r="E19" i="4"/>
  <c r="D17" i="4"/>
  <c r="E18" i="4"/>
  <c r="C20" i="4"/>
  <c r="E17" i="4"/>
  <c r="C19" i="4"/>
  <c r="D20" i="4"/>
  <c r="C18" i="4"/>
  <c r="D19" i="4"/>
  <c r="E20" i="4"/>
  <c r="B18" i="4"/>
  <c r="B20" i="4"/>
  <c r="B19" i="4"/>
  <c r="G25" i="4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B8" i="4"/>
  <c r="B9" i="4"/>
  <c r="C9" i="4"/>
  <c r="C8" i="4"/>
  <c r="B12" i="4"/>
  <c r="B13" i="4"/>
  <c r="C12" i="4"/>
  <c r="B14" i="4"/>
  <c r="D14" i="4"/>
  <c r="D12" i="4"/>
  <c r="C13" i="4"/>
  <c r="C14" i="4"/>
  <c r="D13" i="4"/>
  <c r="G37" i="5" l="1"/>
  <c r="F37" i="5"/>
  <c r="E37" i="5"/>
  <c r="D38" i="5"/>
  <c r="M37" i="5"/>
  <c r="W37" i="5"/>
  <c r="K37" i="5"/>
  <c r="L37" i="5"/>
  <c r="T36" i="5"/>
  <c r="R36" i="5"/>
  <c r="S36" i="5"/>
  <c r="Y39" i="5"/>
  <c r="S40" i="5"/>
  <c r="W36" i="5"/>
  <c r="M36" i="5"/>
  <c r="K36" i="5"/>
  <c r="L36" i="5"/>
  <c r="Q37" i="5"/>
  <c r="O23" i="4"/>
  <c r="I18" i="5"/>
  <c r="B65" i="4"/>
  <c r="C64" i="4"/>
  <c r="F64" i="4" s="1"/>
  <c r="G64" i="4"/>
  <c r="F63" i="4"/>
  <c r="H63" i="4" s="1"/>
  <c r="G63" i="4"/>
  <c r="K17" i="4" a="1"/>
  <c r="K12" i="4" a="1"/>
  <c r="I8" i="4" a="1"/>
  <c r="G38" i="5" l="1"/>
  <c r="G39" i="5" s="1"/>
  <c r="G40" i="5" s="1"/>
  <c r="F38" i="5"/>
  <c r="E38" i="5"/>
  <c r="E39" i="5" s="1"/>
  <c r="D39" i="5"/>
  <c r="D40" i="5" s="1"/>
  <c r="T37" i="5"/>
  <c r="Q38" i="5"/>
  <c r="R37" i="5"/>
  <c r="S37" i="5"/>
  <c r="Z36" i="5"/>
  <c r="X36" i="5"/>
  <c r="Y36" i="5"/>
  <c r="M38" i="5"/>
  <c r="J40" i="5"/>
  <c r="K38" i="5"/>
  <c r="K39" i="5" s="1"/>
  <c r="K40" i="5" s="1"/>
  <c r="L38" i="5"/>
  <c r="L39" i="5" s="1"/>
  <c r="L40" i="5" s="1"/>
  <c r="Z37" i="5"/>
  <c r="W38" i="5"/>
  <c r="X37" i="5"/>
  <c r="Y37" i="5"/>
  <c r="E40" i="5"/>
  <c r="D64" i="4" a="1"/>
  <c r="D64" i="4" s="1"/>
  <c r="E64" i="4" s="1"/>
  <c r="H64" i="4" s="1"/>
  <c r="C65" i="4"/>
  <c r="D65" i="4" s="1" a="1"/>
  <c r="D65" i="4" s="1"/>
  <c r="E65" i="4" s="1"/>
  <c r="F65" i="4"/>
  <c r="K17" i="4"/>
  <c r="K18" i="4"/>
  <c r="K19" i="4"/>
  <c r="K20" i="4"/>
  <c r="I8" i="4"/>
  <c r="I9" i="4"/>
  <c r="K12" i="4"/>
  <c r="K14" i="4"/>
  <c r="K13" i="4"/>
  <c r="M39" i="5" l="1"/>
  <c r="M40" i="5" s="1"/>
  <c r="F39" i="5"/>
  <c r="F40" i="5" s="1"/>
  <c r="T38" i="5"/>
  <c r="S38" i="5"/>
  <c r="R38" i="5"/>
  <c r="H65" i="4"/>
  <c r="Z38" i="5"/>
  <c r="Y38" i="5"/>
  <c r="Y40" i="5" s="1"/>
  <c r="X38" i="5"/>
  <c r="X40" i="5" s="1"/>
  <c r="G65" i="4"/>
  <c r="B67" i="4"/>
  <c r="C66" i="4"/>
  <c r="G66" i="4" s="1"/>
  <c r="F66" i="4"/>
  <c r="K9" i="4"/>
  <c r="M12" i="4"/>
  <c r="M13" i="4"/>
  <c r="M18" i="4"/>
  <c r="K8" i="4"/>
  <c r="D66" i="4" l="1" a="1"/>
  <c r="D66" i="4" s="1"/>
  <c r="E66" i="4" s="1"/>
  <c r="H66" i="4" s="1"/>
  <c r="B68" i="4"/>
  <c r="C67" i="4"/>
  <c r="D67" i="4" s="1" a="1"/>
  <c r="D67" i="4" s="1"/>
  <c r="E67" i="4" s="1"/>
  <c r="M8" i="4"/>
  <c r="M9" i="4"/>
  <c r="G67" i="4" l="1"/>
  <c r="F67" i="4"/>
  <c r="H67" i="4" s="1"/>
  <c r="B69" i="4"/>
  <c r="C68" i="4"/>
  <c r="G68" i="4" s="1"/>
  <c r="D68" i="4" l="1" a="1"/>
  <c r="D68" i="4" s="1"/>
  <c r="E68" i="4" s="1"/>
  <c r="F68" i="4"/>
  <c r="H68" i="4" s="1"/>
  <c r="B70" i="4"/>
  <c r="C69" i="4"/>
  <c r="D69" i="4" s="1" a="1"/>
  <c r="D69" i="4" s="1"/>
  <c r="E69" i="4" s="1"/>
  <c r="G69" i="4"/>
  <c r="F69" i="4"/>
  <c r="H69" i="4" l="1"/>
  <c r="B71" i="4"/>
  <c r="C70" i="4"/>
  <c r="G70" i="4" s="1"/>
  <c r="F70" i="4"/>
  <c r="D70" i="4" l="1" a="1"/>
  <c r="D70" i="4" s="1"/>
  <c r="E70" i="4" s="1"/>
  <c r="H70" i="4" s="1"/>
  <c r="B72" i="4"/>
  <c r="C71" i="4"/>
  <c r="F71" i="4" s="1"/>
  <c r="G71" i="4"/>
  <c r="D71" i="4" l="1" a="1"/>
  <c r="D71" i="4" s="1"/>
  <c r="E71" i="4" s="1"/>
  <c r="H71" i="4" s="1"/>
  <c r="B73" i="4"/>
  <c r="C72" i="4"/>
  <c r="D72" i="4" s="1" a="1"/>
  <c r="D72" i="4" s="1"/>
  <c r="E72" i="4" s="1"/>
  <c r="G72" i="4"/>
  <c r="F72" i="4"/>
  <c r="B74" i="4" l="1"/>
  <c r="C73" i="4"/>
  <c r="G73" i="4" s="1"/>
  <c r="F73" i="4"/>
  <c r="D73" i="4" a="1"/>
  <c r="D73" i="4" s="1"/>
  <c r="E73" i="4" s="1"/>
  <c r="H73" i="4" s="1"/>
  <c r="H72" i="4"/>
  <c r="B75" i="4" l="1"/>
  <c r="C74" i="4"/>
  <c r="G74" i="4" s="1"/>
  <c r="F74" i="4"/>
  <c r="D74" i="4" a="1"/>
  <c r="D74" i="4" s="1"/>
  <c r="E74" i="4" s="1"/>
  <c r="H74" i="4" s="1"/>
  <c r="B76" i="4" l="1"/>
  <c r="C75" i="4"/>
  <c r="D75" i="4" s="1" a="1"/>
  <c r="D75" i="4" s="1"/>
  <c r="E75" i="4" s="1"/>
  <c r="F75" i="4"/>
  <c r="H75" i="4" l="1"/>
  <c r="G75" i="4"/>
  <c r="C76" i="4"/>
  <c r="G76" i="4" s="1"/>
  <c r="B77" i="4"/>
  <c r="D76" i="4" a="1"/>
  <c r="D76" i="4" s="1"/>
  <c r="E76" i="4" s="1"/>
  <c r="F76" i="4" l="1"/>
  <c r="C77" i="4"/>
  <c r="G77" i="4" s="1"/>
  <c r="B78" i="4"/>
  <c r="D77" i="4" a="1"/>
  <c r="D77" i="4" s="1"/>
  <c r="E77" i="4" s="1"/>
  <c r="H76" i="4"/>
  <c r="F77" i="4" l="1"/>
  <c r="H77" i="4" s="1"/>
  <c r="C78" i="4"/>
  <c r="D78" i="4" s="1" a="1"/>
  <c r="D78" i="4" s="1"/>
  <c r="E78" i="4" s="1"/>
  <c r="B79" i="4"/>
  <c r="F78" i="4" l="1"/>
  <c r="H78" i="4" s="1"/>
  <c r="G78" i="4"/>
  <c r="C79" i="4"/>
  <c r="G79" i="4" s="1"/>
  <c r="B80" i="4"/>
  <c r="F79" i="4"/>
  <c r="D79" i="4" l="1" a="1"/>
  <c r="D79" i="4" s="1"/>
  <c r="E79" i="4" s="1"/>
  <c r="H79" i="4" s="1"/>
  <c r="B81" i="4"/>
  <c r="C80" i="4"/>
  <c r="G80" i="4" s="1"/>
  <c r="F80" i="4"/>
  <c r="D80" i="4" a="1"/>
  <c r="D80" i="4" s="1"/>
  <c r="E80" i="4" s="1"/>
  <c r="H80" i="4" l="1"/>
  <c r="C81" i="4"/>
  <c r="B82" i="4"/>
  <c r="F81" i="4"/>
  <c r="G81" i="4"/>
  <c r="D81" i="4" a="1"/>
  <c r="D81" i="4" s="1"/>
  <c r="E81" i="4" s="1"/>
  <c r="B83" i="4" l="1"/>
  <c r="C82" i="4"/>
  <c r="G82" i="4" s="1"/>
  <c r="D82" i="4" a="1"/>
  <c r="D82" i="4" s="1"/>
  <c r="E82" i="4" s="1"/>
  <c r="F82" i="4"/>
  <c r="H81" i="4"/>
  <c r="H82" i="4" l="1"/>
  <c r="C83" i="4"/>
  <c r="F83" i="4" s="1"/>
  <c r="B84" i="4"/>
  <c r="G83" i="4"/>
  <c r="B85" i="4" l="1"/>
  <c r="C84" i="4"/>
  <c r="D84" i="4" s="1" a="1"/>
  <c r="D84" i="4" s="1"/>
  <c r="E84" i="4" s="1"/>
  <c r="F84" i="4"/>
  <c r="G84" i="4"/>
  <c r="D83" i="4" a="1"/>
  <c r="D83" i="4" s="1"/>
  <c r="E83" i="4" s="1"/>
  <c r="H83" i="4" s="1"/>
  <c r="H84" i="4" l="1"/>
  <c r="B86" i="4"/>
  <c r="C85" i="4"/>
  <c r="G85" i="4" s="1"/>
  <c r="F85" i="4"/>
  <c r="B87" i="4" l="1"/>
  <c r="C86" i="4"/>
  <c r="G86" i="4" s="1"/>
  <c r="F86" i="4"/>
  <c r="D85" i="4" a="1"/>
  <c r="D85" i="4" s="1"/>
  <c r="E85" i="4" s="1"/>
  <c r="H85" i="4" s="1"/>
  <c r="D86" i="4" l="1" a="1"/>
  <c r="D86" i="4" s="1"/>
  <c r="E86" i="4" s="1"/>
  <c r="H86" i="4" s="1"/>
  <c r="C87" i="4"/>
  <c r="G87" i="4" s="1"/>
  <c r="B88" i="4"/>
  <c r="D87" i="4" a="1"/>
  <c r="D87" i="4" s="1"/>
  <c r="E87" i="4" s="1"/>
  <c r="F87" i="4"/>
  <c r="C88" i="4" l="1"/>
  <c r="D88" i="4" s="1" a="1"/>
  <c r="D88" i="4" s="1"/>
  <c r="E88" i="4" s="1"/>
  <c r="F88" i="4"/>
  <c r="G88" i="4"/>
  <c r="H87" i="4"/>
  <c r="H88" i="4" l="1"/>
</calcChain>
</file>

<file path=xl/sharedStrings.xml><?xml version="1.0" encoding="utf-8"?>
<sst xmlns="http://schemas.openxmlformats.org/spreadsheetml/2006/main" count="263" uniqueCount="123">
  <si>
    <t>Fecha</t>
  </si>
  <si>
    <t>DJI</t>
  </si>
  <si>
    <t>IPC</t>
  </si>
  <si>
    <t>FIX</t>
  </si>
  <si>
    <t>rf</t>
  </si>
  <si>
    <t>df</t>
  </si>
  <si>
    <t>BANORTE USD</t>
  </si>
  <si>
    <t>VN</t>
  </si>
  <si>
    <t>year</t>
  </si>
  <si>
    <t>t</t>
  </si>
  <si>
    <t>P</t>
  </si>
  <si>
    <t>DISNEY USD</t>
  </si>
  <si>
    <t>WDIS</t>
  </si>
  <si>
    <t>BANORTE $</t>
  </si>
  <si>
    <t>1. Fijar mercado de valuación en este caso será EUA</t>
  </si>
  <si>
    <t>USD</t>
  </si>
  <si>
    <t>Tasa de descuento</t>
  </si>
  <si>
    <t>Número de días al año que opera la Banca Central</t>
  </si>
  <si>
    <t>Plazo del activo libre de riesgo en días</t>
  </si>
  <si>
    <t>Precio del activo libre de riesgo</t>
  </si>
  <si>
    <t>3. Aplicar tipo de cambio utilizando el FIX a las emisoras que lo requieran de acuerdo al mercado de valuación</t>
  </si>
  <si>
    <t>Valor nominal del activo libre de riesgo en USD</t>
  </si>
  <si>
    <t>4. Obtener rf del mercado de referencia en la fecha de valuación</t>
  </si>
  <si>
    <t>W</t>
  </si>
  <si>
    <t>α</t>
  </si>
  <si>
    <t>Año bursatil del mercado de valuación</t>
  </si>
  <si>
    <t>5. Definir Parámetros de entrada para el cálculo del VaR</t>
  </si>
  <si>
    <t>6. Calcular W para CMR y CM</t>
  </si>
  <si>
    <t>7. Generar FE y LMC</t>
  </si>
  <si>
    <t>2. Obtener series históricas de los precios ajustados al cierre para cada emisora en el portafolio, así como definir el índice de mercado a utilizar por cada emisora. Posteriormente cuadrar matriz de precios. Por lo menos 250 observaciones si se desea Backtesting dentro de la muestra y si requiere Backtesting fuera de la muestra por lo menos 350 observaciones</t>
  </si>
  <si>
    <t>CMR</t>
  </si>
  <si>
    <t>Modelo Delta-Normal</t>
  </si>
  <si>
    <t>CM</t>
  </si>
  <si>
    <t>8. Calcular CAPM con índice PROXY con base en los W asociados a la cartera de interés</t>
  </si>
  <si>
    <t>Prueba de Kupiec</t>
  </si>
  <si>
    <t>rk-rf</t>
  </si>
  <si>
    <t>U</t>
  </si>
  <si>
    <t>WCM</t>
  </si>
  <si>
    <t>V1^-1</t>
  </si>
  <si>
    <t>V2^-1</t>
  </si>
  <si>
    <t>V^-1</t>
  </si>
  <si>
    <t>B1</t>
  </si>
  <si>
    <t>WCMR</t>
  </si>
  <si>
    <t>B2</t>
  </si>
  <si>
    <t>WFE</t>
  </si>
  <si>
    <t>R2</t>
  </si>
  <si>
    <t>I+R+R2</t>
  </si>
  <si>
    <t>WBAN</t>
  </si>
  <si>
    <t>Varianza</t>
  </si>
  <si>
    <t>Riesgo</t>
  </si>
  <si>
    <t>Rendimiento</t>
  </si>
  <si>
    <t>factor</t>
  </si>
  <si>
    <t>LMC</t>
  </si>
  <si>
    <t>Anualizado</t>
  </si>
  <si>
    <t>Diario</t>
  </si>
  <si>
    <t>Rendimiento diario flag</t>
  </si>
  <si>
    <t>dis</t>
  </si>
  <si>
    <t>ban</t>
  </si>
  <si>
    <t>Suma</t>
  </si>
  <si>
    <t>CMR c/vc</t>
  </si>
  <si>
    <t>CMR s/vc</t>
  </si>
  <si>
    <t>Indice de Sharpe</t>
  </si>
  <si>
    <t>Rend</t>
  </si>
  <si>
    <t>suma</t>
  </si>
  <si>
    <t>Otra</t>
  </si>
  <si>
    <t>Tasa de rendimiento diaria del activo libre de riesgo</t>
  </si>
  <si>
    <t>Incremento</t>
  </si>
  <si>
    <t>Precios $</t>
  </si>
  <si>
    <t>Rendimientos</t>
  </si>
  <si>
    <t>Comportamiento Real</t>
  </si>
  <si>
    <t>Activos</t>
  </si>
  <si>
    <t>Portafolio</t>
  </si>
  <si>
    <t>WAC</t>
  </si>
  <si>
    <t>WAL</t>
  </si>
  <si>
    <t>CAPM</t>
  </si>
  <si>
    <t>PROXY CM</t>
  </si>
  <si>
    <t xml:space="preserve">PROXY </t>
  </si>
  <si>
    <t>Indice</t>
  </si>
  <si>
    <t>PROXY</t>
  </si>
  <si>
    <t xml:space="preserve">Beta activo </t>
  </si>
  <si>
    <t>VaR</t>
  </si>
  <si>
    <t>W=</t>
  </si>
  <si>
    <t>VaR CMR</t>
  </si>
  <si>
    <t>VaR CM</t>
  </si>
  <si>
    <t>alpha=</t>
  </si>
  <si>
    <t>Estadistico</t>
  </si>
  <si>
    <t>1 Día</t>
  </si>
  <si>
    <t>Semana</t>
  </si>
  <si>
    <t xml:space="preserve">Mes </t>
  </si>
  <si>
    <t>Año</t>
  </si>
  <si>
    <t>Retorno</t>
  </si>
  <si>
    <t>VaR  $</t>
  </si>
  <si>
    <t>VaR $</t>
  </si>
  <si>
    <t>VaR proba</t>
  </si>
  <si>
    <t>VaR Proba</t>
  </si>
  <si>
    <t>Backtesting</t>
  </si>
  <si>
    <t>Backtesting CMR</t>
  </si>
  <si>
    <t>Backtesting CM</t>
  </si>
  <si>
    <t>p*</t>
  </si>
  <si>
    <t>Excepciones</t>
  </si>
  <si>
    <t>H</t>
  </si>
  <si>
    <t>tu</t>
  </si>
  <si>
    <t>Cuantil distribución empirica</t>
  </si>
  <si>
    <t>VaR Delta-Normal</t>
  </si>
  <si>
    <t>VaR Distribución empirica</t>
  </si>
  <si>
    <t xml:space="preserve">Excepciones In </t>
  </si>
  <si>
    <t>Excepciones Out</t>
  </si>
  <si>
    <t>t cuantil</t>
  </si>
  <si>
    <t>Rechazar Ho.  Si tu&gt;tcuantil</t>
  </si>
  <si>
    <t>Ho:α=p*</t>
  </si>
  <si>
    <t>H1:α≠p*</t>
  </si>
  <si>
    <t>alpha prueba</t>
  </si>
  <si>
    <t>alpha ( α ) VaR</t>
  </si>
  <si>
    <t>In Sample</t>
  </si>
  <si>
    <t>Out Sample</t>
  </si>
  <si>
    <t>Modelo Delta-Normal y Cuantil asociado a distribución empirica</t>
  </si>
  <si>
    <t>Dentro de la muestra y Fuera de la muestra</t>
  </si>
  <si>
    <t>9. Definir índice de referencia para cálculo de CAPM</t>
  </si>
  <si>
    <t>10. Definir metodologia de cálculo de VaR para la cartera de interés</t>
  </si>
  <si>
    <t>11. Definir tipo de Backtesting</t>
  </si>
  <si>
    <t>https://core.ac.uk/download/pdf/47251714.pdf</t>
  </si>
  <si>
    <t>Referencia Kupiec</t>
  </si>
  <si>
    <t>https://www.value-at-risk.net/backtesting-coverage-tests/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</si>
</sst>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0.0000"/>
    <numFmt numFmtId="165" formatCode="_-&quot;$&quot;* #,##0_-;\-&quot;$&quot;* #,##0_-;_-&quot;$&quot;* &quot;-&quot;??_-;_-@_-"/>
    <numFmt numFmtId="166" formatCode="0.00000"/>
    <numFmt numFmtId="167" formatCode="0.0%"/>
    <numFmt numFmtId="168" formatCode="0.0"/>
    <numFmt numFmtId="169" formatCode="0.00000%"/>
    <numFmt numFmtId="170" formatCode="0.0000%"/>
    <numFmt numFmtId="171" formatCode="0.00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Adobe Gothic Std B"/>
      <family val="2"/>
      <charset val="128"/>
    </font>
    <font>
      <i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theme="9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42" applyNumberFormat="1" applyFont="1"/>
    <xf numFmtId="9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66" fontId="0" fillId="0" borderId="0" xfId="0" applyNumberFormat="1"/>
    <xf numFmtId="167" fontId="0" fillId="0" borderId="0" xfId="43" applyNumberFormat="1" applyFont="1"/>
    <xf numFmtId="0" fontId="0" fillId="0" borderId="0" xfId="43" applyNumberFormat="1" applyFont="1"/>
    <xf numFmtId="166" fontId="0" fillId="0" borderId="0" xfId="43" applyNumberFormat="1" applyFont="1"/>
    <xf numFmtId="9" fontId="0" fillId="0" borderId="0" xfId="43" applyFont="1"/>
    <xf numFmtId="10" fontId="0" fillId="0" borderId="0" xfId="43" applyNumberFormat="1" applyFont="1"/>
    <xf numFmtId="168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9" fillId="33" borderId="12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/>
    </xf>
    <xf numFmtId="0" fontId="19" fillId="35" borderId="13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center" vertical="center"/>
    </xf>
    <xf numFmtId="0" fontId="16" fillId="0" borderId="0" xfId="0" applyFont="1"/>
    <xf numFmtId="0" fontId="19" fillId="33" borderId="0" xfId="0" applyFont="1" applyFill="1" applyAlignment="1">
      <alignment horizontal="center" vertical="center"/>
    </xf>
    <xf numFmtId="169" fontId="0" fillId="0" borderId="0" xfId="43" applyNumberFormat="1" applyFont="1"/>
    <xf numFmtId="0" fontId="18" fillId="36" borderId="0" xfId="0" applyFont="1" applyFill="1" applyAlignment="1">
      <alignment horizontal="center"/>
    </xf>
    <xf numFmtId="0" fontId="20" fillId="37" borderId="11" xfId="0" applyFont="1" applyFill="1" applyBorder="1" applyAlignment="1">
      <alignment horizontal="center"/>
    </xf>
    <xf numFmtId="167" fontId="0" fillId="0" borderId="0" xfId="43" applyNumberFormat="1" applyFont="1" applyAlignment="1">
      <alignment horizontal="center"/>
    </xf>
    <xf numFmtId="1" fontId="0" fillId="0" borderId="0" xfId="43" applyNumberFormat="1" applyFont="1" applyAlignment="1">
      <alignment horizontal="center"/>
    </xf>
    <xf numFmtId="2" fontId="0" fillId="0" borderId="0" xfId="43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3" fillId="38" borderId="0" xfId="0" applyFont="1" applyFill="1" applyAlignment="1">
      <alignment horizontal="right"/>
    </xf>
    <xf numFmtId="44" fontId="13" fillId="38" borderId="0" xfId="42" applyFont="1" applyFill="1"/>
    <xf numFmtId="0" fontId="13" fillId="38" borderId="0" xfId="0" applyFont="1" applyFill="1"/>
    <xf numFmtId="0" fontId="16" fillId="34" borderId="0" xfId="0" applyFont="1" applyFill="1" applyAlignment="1">
      <alignment horizontal="center"/>
    </xf>
    <xf numFmtId="0" fontId="13" fillId="38" borderId="0" xfId="0" applyFont="1" applyFill="1" applyAlignment="1">
      <alignment horizontal="center"/>
    </xf>
    <xf numFmtId="170" fontId="0" fillId="0" borderId="0" xfId="43" applyNumberFormat="1" applyFont="1"/>
    <xf numFmtId="171" fontId="0" fillId="0" borderId="0" xfId="43" applyNumberFormat="1" applyFont="1"/>
    <xf numFmtId="44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13" fillId="37" borderId="0" xfId="0" applyFont="1" applyFill="1" applyAlignment="1">
      <alignment horizontal="center"/>
    </xf>
    <xf numFmtId="0" fontId="22" fillId="39" borderId="0" xfId="0" applyFont="1" applyFill="1" applyAlignment="1">
      <alignment horizontal="center"/>
    </xf>
    <xf numFmtId="0" fontId="13" fillId="38" borderId="0" xfId="0" applyFont="1" applyFill="1" applyAlignment="1">
      <alignment horizontal="center"/>
    </xf>
    <xf numFmtId="0" fontId="21" fillId="37" borderId="0" xfId="0" applyFont="1" applyFill="1" applyAlignment="1">
      <alignment horizontal="center"/>
    </xf>
    <xf numFmtId="0" fontId="13" fillId="38" borderId="16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FE!$F$23</c:f>
              <c:strCache>
                <c:ptCount val="1"/>
                <c:pt idx="0">
                  <c:v>Rendimiento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FE!$E$24:$E$36</c:f>
              <c:numCache>
                <c:formatCode>General</c:formatCode>
                <c:ptCount val="13"/>
                <c:pt idx="0">
                  <c:v>1.9232182685550669E-2</c:v>
                </c:pt>
                <c:pt idx="1">
                  <c:v>1.9662159130892726E-2</c:v>
                </c:pt>
                <c:pt idx="2">
                  <c:v>2.0910194646691985E-2</c:v>
                </c:pt>
                <c:pt idx="3">
                  <c:v>2.284261085815139E-2</c:v>
                </c:pt>
                <c:pt idx="4">
                  <c:v>2.5303090594860484E-2</c:v>
                </c:pt>
                <c:pt idx="5">
                  <c:v>2.8153522136082541E-2</c:v>
                </c:pt>
                <c:pt idx="6">
                  <c:v>3.1287507344984436E-2</c:v>
                </c:pt>
                <c:pt idx="7">
                  <c:v>3.4628143398663623E-2</c:v>
                </c:pt>
                <c:pt idx="8">
                  <c:v>3.8121141205304437E-2</c:v>
                </c:pt>
                <c:pt idx="9">
                  <c:v>4.1728256500020468E-2</c:v>
                </c:pt>
                <c:pt idx="10">
                  <c:v>4.5448008315766501E-2</c:v>
                </c:pt>
                <c:pt idx="11">
                  <c:v>4.9183717168857374E-2</c:v>
                </c:pt>
                <c:pt idx="12">
                  <c:v>5.299813859772879E-2</c:v>
                </c:pt>
              </c:numCache>
            </c:numRef>
          </c:xVal>
          <c:yVal>
            <c:numRef>
              <c:f>FE!$F$24:$F$36</c:f>
              <c:numCache>
                <c:formatCode>0.00000</c:formatCode>
                <c:ptCount val="13"/>
                <c:pt idx="0">
                  <c:v>-2.9653432704564956E-4</c:v>
                </c:pt>
                <c:pt idx="1">
                  <c:v>-5.4621898861763785E-4</c:v>
                </c:pt>
                <c:pt idx="2">
                  <c:v>-7.9763546466749891E-4</c:v>
                </c:pt>
                <c:pt idx="3">
                  <c:v>-1.0490519407173602E-3</c:v>
                </c:pt>
                <c:pt idx="4">
                  <c:v>-1.3004684167672214E-3</c:v>
                </c:pt>
                <c:pt idx="5">
                  <c:v>-1.5518848928170823E-3</c:v>
                </c:pt>
                <c:pt idx="6">
                  <c:v>-1.8033013688669439E-3</c:v>
                </c:pt>
                <c:pt idx="7">
                  <c:v>-2.0547178449168051E-3</c:v>
                </c:pt>
                <c:pt idx="8">
                  <c:v>-2.3061343209666669E-3</c:v>
                </c:pt>
                <c:pt idx="9">
                  <c:v>-2.5575507970165279E-3</c:v>
                </c:pt>
                <c:pt idx="10">
                  <c:v>-2.8106990875442616E-3</c:v>
                </c:pt>
                <c:pt idx="11">
                  <c:v>-3.0603837491162507E-3</c:v>
                </c:pt>
                <c:pt idx="12">
                  <c:v>-3.311800225166112E-3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A3-4D2B-B980-AE8155693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7190672"/>
        <c:axId val="727191000"/>
      </c:scatterChart>
      <c:valAx>
        <c:axId val="727190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191000"/>
        <c:crosses val="autoZero"/>
        <c:crossBetween val="midCat"/>
      </c:valAx>
      <c:valAx>
        <c:axId val="727191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190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FE!$F$55</c:f>
              <c:strCache>
                <c:ptCount val="1"/>
                <c:pt idx="0">
                  <c:v>Rendimiento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FE!$E$66:$E$76</c:f>
              <c:numCache>
                <c:formatCode>General</c:formatCode>
                <c:ptCount val="11"/>
                <c:pt idx="0">
                  <c:v>2.6915191642177975E-2</c:v>
                </c:pt>
                <c:pt idx="1">
                  <c:v>2.49942470286563E-2</c:v>
                </c:pt>
                <c:pt idx="2">
                  <c:v>2.3268531071260215E-2</c:v>
                </c:pt>
                <c:pt idx="3">
                  <c:v>2.1784489945584927E-2</c:v>
                </c:pt>
                <c:pt idx="4">
                  <c:v>2.0594435570191284E-2</c:v>
                </c:pt>
                <c:pt idx="5">
                  <c:v>1.9751578696666508E-2</c:v>
                </c:pt>
                <c:pt idx="6">
                  <c:v>1.9301457350595089E-2</c:v>
                </c:pt>
                <c:pt idx="7">
                  <c:v>1.9271610233539203E-2</c:v>
                </c:pt>
                <c:pt idx="8">
                  <c:v>1.9663951190451157E-2</c:v>
                </c:pt>
                <c:pt idx="9">
                  <c:v>2.0454200109948542E-2</c:v>
                </c:pt>
                <c:pt idx="10">
                  <c:v>2.1598725382428772E-2</c:v>
                </c:pt>
              </c:numCache>
            </c:numRef>
          </c:xVal>
          <c:yVal>
            <c:numRef>
              <c:f>FE!$F$66:$F$76</c:f>
              <c:numCache>
                <c:formatCode>0.00000</c:formatCode>
                <c:ptCount val="11"/>
                <c:pt idx="0">
                  <c:v>-1.4461839090483446E-3</c:v>
                </c:pt>
                <c:pt idx="1">
                  <c:v>-1.2712014358570397E-3</c:v>
                </c:pt>
                <c:pt idx="2">
                  <c:v>-1.0962189626657348E-3</c:v>
                </c:pt>
                <c:pt idx="3">
                  <c:v>-9.2123648947442971E-4</c:v>
                </c:pt>
                <c:pt idx="4">
                  <c:v>-7.4625401628312471E-4</c:v>
                </c:pt>
                <c:pt idx="5">
                  <c:v>-5.7127154309181982E-4</c:v>
                </c:pt>
                <c:pt idx="6">
                  <c:v>-3.9628906990051493E-4</c:v>
                </c:pt>
                <c:pt idx="7">
                  <c:v>-2.2130659670920996E-4</c:v>
                </c:pt>
                <c:pt idx="8">
                  <c:v>-4.6324123517905091E-5</c:v>
                </c:pt>
                <c:pt idx="9">
                  <c:v>1.2865834967339985E-4</c:v>
                </c:pt>
                <c:pt idx="10">
                  <c:v>3.0364082286470491E-4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4A-4CF4-B342-7DEA7108E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8259448"/>
        <c:axId val="768260432"/>
      </c:scatterChart>
      <c:valAx>
        <c:axId val="76825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260432"/>
        <c:crosses val="autoZero"/>
        <c:crossBetween val="midCat"/>
      </c:valAx>
      <c:valAx>
        <c:axId val="76826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259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 y LMC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FE!$I$23</c:f>
              <c:strCache>
                <c:ptCount val="1"/>
                <c:pt idx="0">
                  <c:v>Rendimiento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Pt>
            <c:idx val="0"/>
            <c:marker>
              <c:symbol val="circle"/>
              <c:size val="3"/>
              <c:spPr>
                <a:solidFill>
                  <a:srgbClr val="FFFF00"/>
                </a:solidFill>
                <a:ln w="15875">
                  <a:solidFill>
                    <a:srgbClr val="FFFF00"/>
                  </a:solidFill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9CB4-4C7A-A972-3685DF1C63E8}"/>
              </c:ext>
            </c:extLst>
          </c:dPt>
          <c:xVal>
            <c:numRef>
              <c:f>FE!$H$24:$H$35</c:f>
              <c:numCache>
                <c:formatCode>0.0%</c:formatCode>
                <c:ptCount val="12"/>
                <c:pt idx="0">
                  <c:v>0.30408750831396991</c:v>
                </c:pt>
                <c:pt idx="1">
                  <c:v>0.31088603285148891</c:v>
                </c:pt>
                <c:pt idx="2">
                  <c:v>0.3306192070050325</c:v>
                </c:pt>
                <c:pt idx="3">
                  <c:v>0.36117339008325894</c:v>
                </c:pt>
                <c:pt idx="4">
                  <c:v>0.4000769906067197</c:v>
                </c:pt>
                <c:pt idx="5">
                  <c:v>0.44514627052994887</c:v>
                </c:pt>
                <c:pt idx="6">
                  <c:v>0.4946989275969918</c:v>
                </c:pt>
                <c:pt idx="7">
                  <c:v>0.5475190214135055</c:v>
                </c:pt>
                <c:pt idx="8">
                  <c:v>0.60274816606829251</c:v>
                </c:pt>
                <c:pt idx="9">
                  <c:v>0.65978166663895343</c:v>
                </c:pt>
                <c:pt idx="10">
                  <c:v>0.71859610698047571</c:v>
                </c:pt>
                <c:pt idx="11">
                  <c:v>0.77766285023558823</c:v>
                </c:pt>
              </c:numCache>
            </c:numRef>
          </c:xVal>
          <c:yVal>
            <c:numRef>
              <c:f>FE!$I$24:$I$35</c:f>
              <c:numCache>
                <c:formatCode>0.0%</c:formatCode>
                <c:ptCount val="12"/>
                <c:pt idx="0">
                  <c:v>-7.4133581761412395E-2</c:v>
                </c:pt>
                <c:pt idx="1">
                  <c:v>-0.13655474715440946</c:v>
                </c:pt>
                <c:pt idx="2">
                  <c:v>-0.19940886616687473</c:v>
                </c:pt>
                <c:pt idx="3">
                  <c:v>-0.26226298517934005</c:v>
                </c:pt>
                <c:pt idx="4">
                  <c:v>-0.32511710419180534</c:v>
                </c:pt>
                <c:pt idx="5">
                  <c:v>-0.38797122320427058</c:v>
                </c:pt>
                <c:pt idx="6">
                  <c:v>-0.45082534221673598</c:v>
                </c:pt>
                <c:pt idx="7">
                  <c:v>-0.51367946122920127</c:v>
                </c:pt>
                <c:pt idx="8">
                  <c:v>-0.57653358024166668</c:v>
                </c:pt>
                <c:pt idx="9">
                  <c:v>-0.63938769925413197</c:v>
                </c:pt>
                <c:pt idx="10">
                  <c:v>-0.70267477188606542</c:v>
                </c:pt>
                <c:pt idx="11">
                  <c:v>-0.76509593727906267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B4-4C7A-A972-3685DF1C63E8}"/>
            </c:ext>
          </c:extLst>
        </c:ser>
        <c:ser>
          <c:idx val="1"/>
          <c:order val="1"/>
          <c:tx>
            <c:v>LMC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FE!$N$22:$N$23</c:f>
              <c:numCache>
                <c:formatCode>0.0%</c:formatCode>
                <c:ptCount val="2"/>
                <c:pt idx="0">
                  <c:v>0</c:v>
                </c:pt>
                <c:pt idx="1">
                  <c:v>0.71859610698047571</c:v>
                </c:pt>
              </c:numCache>
            </c:numRef>
          </c:xVal>
          <c:yVal>
            <c:numRef>
              <c:f>FE!$O$22:$O$23</c:f>
              <c:numCache>
                <c:formatCode>0.0%</c:formatCode>
                <c:ptCount val="2"/>
                <c:pt idx="0">
                  <c:v>9.0680100755667681E-2</c:v>
                </c:pt>
                <c:pt idx="1">
                  <c:v>-0.70267477188606542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B4-4C7A-A972-3685DF1C6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302400"/>
        <c:axId val="752307648"/>
      </c:scatterChart>
      <c:valAx>
        <c:axId val="75230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Riesgo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07648"/>
        <c:crosses val="autoZero"/>
        <c:crossBetween val="midCat"/>
      </c:valAx>
      <c:valAx>
        <c:axId val="75230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Rendimiento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302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</xdr:colOff>
      <xdr:row>41</xdr:row>
      <xdr:rowOff>15240</xdr:rowOff>
    </xdr:from>
    <xdr:to>
      <xdr:col>18</xdr:col>
      <xdr:colOff>312965</xdr:colOff>
      <xdr:row>59</xdr:row>
      <xdr:rowOff>46008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692D08-D587-468F-92F3-D2EC613F9B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5660" y="6972300"/>
          <a:ext cx="6287045" cy="3322608"/>
        </a:xfrm>
        <a:prstGeom prst="rect">
          <a:avLst/>
        </a:prstGeom>
      </xdr:spPr>
    </xdr:pic>
    <xdr:clientData/>
  </xdr:twoCellAnchor>
  <xdr:twoCellAnchor>
    <xdr:from>
      <xdr:col>9</xdr:col>
      <xdr:colOff>601980</xdr:colOff>
      <xdr:row>23</xdr:row>
      <xdr:rowOff>118110</xdr:rowOff>
    </xdr:from>
    <xdr:to>
      <xdr:col>16</xdr:col>
      <xdr:colOff>213360</xdr:colOff>
      <xdr:row>37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87F2959-6E0F-4FC2-ABFE-A32B0F078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137160</xdr:colOff>
      <xdr:row>61</xdr:row>
      <xdr:rowOff>11430</xdr:rowOff>
    </xdr:from>
    <xdr:to>
      <xdr:col>15</xdr:col>
      <xdr:colOff>533400</xdr:colOff>
      <xdr:row>76</xdr:row>
      <xdr:rowOff>11430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8C9CC9-2619-498A-8950-8993D4E2C8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350520</xdr:colOff>
      <xdr:row>0</xdr:row>
      <xdr:rowOff>121920</xdr:rowOff>
    </xdr:from>
    <xdr:to>
      <xdr:col>9</xdr:col>
      <xdr:colOff>373380</xdr:colOff>
      <xdr:row>13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984B6D-F93B-438D-8B2E-BC34A4729A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0</xdr:colOff>
      <xdr:row>1</xdr:row>
      <xdr:rowOff>15240</xdr:rowOff>
    </xdr:from>
    <xdr:to>
      <xdr:col>16</xdr:col>
      <xdr:colOff>671080</xdr:colOff>
      <xdr:row>4</xdr:row>
      <xdr:rowOff>114356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DBB346-4B48-4AE2-A12E-7410F506D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49740" y="198120"/>
          <a:ext cx="6005080" cy="6477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0"/>
  <sheetViews>
    <sheetView tabSelected="1" workbookViewId="0"/>
  </sheetViews>
  <sheetFormatPr defaultRowHeight="14.4"/>
  <cols>
    <col min="1" max="1" width="10.5546875" bestFit="1" customWidth="1"/>
    <col min="4" max="4" width="10.88671875" bestFit="1" customWidth="1"/>
    <col min="5" max="5" width="10.44140625" bestFit="1" customWidth="1"/>
    <col min="7" max="7" width="12.88671875" bestFit="1" customWidth="1"/>
    <col min="10" max="10" width="9.77734375" customWidth="1"/>
    <col min="11" max="11" width="19.109375" bestFit="1" customWidth="1"/>
    <col min="12" max="12" width="35.6640625" customWidth="1"/>
  </cols>
  <sheetData>
    <row r="1" spans="1:20">
      <c r="A1" t="s">
        <v>0</v>
      </c>
      <c r="B1" t="s">
        <v>1</v>
      </c>
      <c r="C1" t="s">
        <v>2</v>
      </c>
      <c r="D1" t="s">
        <v>11</v>
      </c>
      <c r="E1" t="s">
        <v>13</v>
      </c>
      <c r="F1" t="s">
        <v>3</v>
      </c>
      <c r="G1" t="s">
        <v>6</v>
      </c>
    </row>
    <row r="2" spans="1:20">
      <c r="A2" s="1">
        <v>43215</v>
      </c>
      <c r="B2">
        <v>24083.83</v>
      </c>
      <c r="C2">
        <v>48058.21</v>
      </c>
      <c r="D2">
        <v>101.15</v>
      </c>
      <c r="E2">
        <v>115.55</v>
      </c>
      <c r="F2">
        <v>18.8139</v>
      </c>
      <c r="G2">
        <v>6.1417356316340577</v>
      </c>
      <c r="J2" t="s">
        <v>14</v>
      </c>
    </row>
    <row r="3" spans="1:20" ht="14.4" customHeight="1">
      <c r="A3" s="1">
        <v>43216</v>
      </c>
      <c r="B3">
        <v>24322.34</v>
      </c>
      <c r="C3">
        <v>48297.71</v>
      </c>
      <c r="D3">
        <v>99.84</v>
      </c>
      <c r="E3">
        <v>115.41</v>
      </c>
      <c r="F3">
        <v>19.053000000000001</v>
      </c>
      <c r="G3">
        <v>6.0573138088489999</v>
      </c>
      <c r="J3" s="40" t="s">
        <v>29</v>
      </c>
      <c r="K3" s="40"/>
      <c r="L3" s="40"/>
      <c r="M3" s="40"/>
      <c r="N3" s="40"/>
      <c r="O3" s="40"/>
      <c r="P3" s="40"/>
      <c r="Q3" s="40"/>
      <c r="R3" s="40"/>
      <c r="S3" s="40"/>
      <c r="T3" s="40"/>
    </row>
    <row r="4" spans="1:20">
      <c r="A4" s="1">
        <v>43217</v>
      </c>
      <c r="B4">
        <v>24311.19</v>
      </c>
      <c r="C4">
        <v>48284.61</v>
      </c>
      <c r="D4">
        <v>99.23</v>
      </c>
      <c r="E4">
        <v>116.99</v>
      </c>
      <c r="F4">
        <v>18.8644</v>
      </c>
      <c r="G4">
        <v>6.2016284641971122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</row>
    <row r="5" spans="1:20">
      <c r="A5" s="1">
        <v>43220</v>
      </c>
      <c r="B5">
        <v>24163.15</v>
      </c>
      <c r="C5">
        <v>48358.16</v>
      </c>
      <c r="D5">
        <v>100.33</v>
      </c>
      <c r="E5">
        <v>117.02</v>
      </c>
      <c r="F5">
        <v>18.684699999999999</v>
      </c>
      <c r="G5">
        <v>6.2628781837546228</v>
      </c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</row>
    <row r="6" spans="1:20">
      <c r="A6" s="1">
        <v>43222</v>
      </c>
      <c r="B6">
        <v>23924.98</v>
      </c>
      <c r="C6">
        <v>47809.98</v>
      </c>
      <c r="D6">
        <v>99.62</v>
      </c>
      <c r="E6">
        <v>117.29</v>
      </c>
      <c r="F6">
        <v>18.787800000000001</v>
      </c>
      <c r="G6">
        <v>6.2428810185333035</v>
      </c>
      <c r="J6" t="s">
        <v>20</v>
      </c>
    </row>
    <row r="7" spans="1:20">
      <c r="A7" s="1">
        <v>43223</v>
      </c>
      <c r="B7">
        <v>23930.15</v>
      </c>
      <c r="C7">
        <v>47094.13</v>
      </c>
      <c r="D7">
        <v>98.76</v>
      </c>
      <c r="E7">
        <v>113.73</v>
      </c>
      <c r="F7">
        <v>19.0943</v>
      </c>
      <c r="G7">
        <v>5.956227774780956</v>
      </c>
      <c r="J7" t="s">
        <v>22</v>
      </c>
    </row>
    <row r="8" spans="1:20">
      <c r="A8" s="1">
        <v>43224</v>
      </c>
      <c r="B8">
        <v>24262.51</v>
      </c>
      <c r="C8">
        <v>46992.17</v>
      </c>
      <c r="D8">
        <v>101.15</v>
      </c>
      <c r="E8">
        <v>111.56</v>
      </c>
      <c r="F8">
        <v>19.122299999999999</v>
      </c>
      <c r="G8">
        <v>5.8340262416131958</v>
      </c>
    </row>
    <row r="9" spans="1:20">
      <c r="A9" s="1">
        <v>43227</v>
      </c>
      <c r="B9">
        <v>24357.32</v>
      </c>
      <c r="C9">
        <v>46474.7</v>
      </c>
      <c r="D9">
        <v>102.48</v>
      </c>
      <c r="E9">
        <v>110.81</v>
      </c>
      <c r="F9">
        <v>19.201699999999999</v>
      </c>
      <c r="G9">
        <v>5.770843206591084</v>
      </c>
      <c r="J9" t="s">
        <v>7</v>
      </c>
      <c r="K9">
        <v>100</v>
      </c>
      <c r="L9" t="s">
        <v>21</v>
      </c>
    </row>
    <row r="10" spans="1:20">
      <c r="A10" s="1">
        <v>43228</v>
      </c>
      <c r="B10">
        <v>24360.21</v>
      </c>
      <c r="C10">
        <v>46719.51</v>
      </c>
      <c r="D10">
        <v>101.79</v>
      </c>
      <c r="E10">
        <v>111.41</v>
      </c>
      <c r="F10">
        <v>19.423200000000001</v>
      </c>
      <c r="G10">
        <v>5.7359240495901807</v>
      </c>
      <c r="J10" t="s">
        <v>5</v>
      </c>
      <c r="K10">
        <v>0.09</v>
      </c>
      <c r="L10" t="s">
        <v>16</v>
      </c>
    </row>
    <row r="11" spans="1:20">
      <c r="A11" s="1">
        <v>43229</v>
      </c>
      <c r="B11">
        <v>24542.54</v>
      </c>
      <c r="C11">
        <v>46294.43</v>
      </c>
      <c r="D11">
        <v>99.97</v>
      </c>
      <c r="E11">
        <v>112.22</v>
      </c>
      <c r="F11">
        <v>19.578099999999999</v>
      </c>
      <c r="G11">
        <v>5.7319147414713383</v>
      </c>
      <c r="J11" t="s">
        <v>8</v>
      </c>
      <c r="K11">
        <v>360</v>
      </c>
      <c r="L11" t="s">
        <v>17</v>
      </c>
    </row>
    <row r="12" spans="1:20">
      <c r="A12" s="1">
        <v>43230</v>
      </c>
      <c r="B12">
        <v>24739.53</v>
      </c>
      <c r="C12">
        <v>46551.55</v>
      </c>
      <c r="D12">
        <v>101.68</v>
      </c>
      <c r="E12">
        <v>112.85</v>
      </c>
      <c r="F12">
        <v>19.538699999999999</v>
      </c>
      <c r="G12">
        <v>5.775716910541643</v>
      </c>
      <c r="J12" t="s">
        <v>9</v>
      </c>
      <c r="K12">
        <v>30</v>
      </c>
      <c r="L12" t="s">
        <v>18</v>
      </c>
    </row>
    <row r="13" spans="1:20">
      <c r="A13" s="1">
        <v>43231</v>
      </c>
      <c r="B13">
        <v>24831.17</v>
      </c>
      <c r="C13">
        <v>46728.92</v>
      </c>
      <c r="D13">
        <v>102.07</v>
      </c>
      <c r="E13">
        <v>112.29</v>
      </c>
      <c r="F13">
        <v>19.2989</v>
      </c>
      <c r="G13">
        <v>5.8184663374596486</v>
      </c>
      <c r="J13" t="s">
        <v>10</v>
      </c>
      <c r="K13">
        <f>K9*(1-K12*K10/K11)</f>
        <v>99.25</v>
      </c>
      <c r="L13" t="s">
        <v>19</v>
      </c>
    </row>
    <row r="14" spans="1:20">
      <c r="A14" s="1">
        <v>43234</v>
      </c>
      <c r="B14">
        <v>24899.41</v>
      </c>
      <c r="C14">
        <v>46519.29</v>
      </c>
      <c r="D14">
        <v>102.44</v>
      </c>
      <c r="E14">
        <v>113.39</v>
      </c>
      <c r="F14">
        <v>19.353899999999999</v>
      </c>
      <c r="G14">
        <v>5.858767483556286</v>
      </c>
      <c r="J14" t="s">
        <v>4</v>
      </c>
      <c r="K14" s="2">
        <f>(K9/K13-1)/30</f>
        <v>2.5188916876574355E-4</v>
      </c>
      <c r="L14" t="s">
        <v>65</v>
      </c>
    </row>
    <row r="15" spans="1:20">
      <c r="A15" s="1">
        <v>43235</v>
      </c>
      <c r="B15">
        <v>24706.41</v>
      </c>
      <c r="C15">
        <v>46258.96</v>
      </c>
      <c r="D15">
        <v>102.92</v>
      </c>
      <c r="E15">
        <v>113.39</v>
      </c>
      <c r="F15">
        <v>19.5214</v>
      </c>
      <c r="G15">
        <v>5.808497341379204</v>
      </c>
    </row>
    <row r="16" spans="1:20">
      <c r="A16" s="1">
        <v>43236</v>
      </c>
      <c r="B16">
        <v>24768.93</v>
      </c>
      <c r="C16">
        <v>46419.77</v>
      </c>
      <c r="D16">
        <v>105.04</v>
      </c>
      <c r="E16">
        <v>112.08</v>
      </c>
      <c r="F16">
        <v>19.785399999999999</v>
      </c>
      <c r="G16">
        <v>5.6647831229088119</v>
      </c>
      <c r="J16" t="s">
        <v>26</v>
      </c>
    </row>
    <row r="17" spans="1:12">
      <c r="A17" s="1">
        <v>43237</v>
      </c>
      <c r="B17">
        <v>24713.98</v>
      </c>
      <c r="C17">
        <v>45787.9</v>
      </c>
      <c r="D17">
        <v>104.34</v>
      </c>
      <c r="E17">
        <v>110.1</v>
      </c>
      <c r="F17">
        <v>19.709399999999999</v>
      </c>
      <c r="G17">
        <v>5.5861670066059848</v>
      </c>
    </row>
    <row r="18" spans="1:12">
      <c r="A18" s="1">
        <v>43238</v>
      </c>
      <c r="B18">
        <v>24715.09</v>
      </c>
      <c r="C18">
        <v>45666.77</v>
      </c>
      <c r="D18">
        <v>103.93</v>
      </c>
      <c r="E18">
        <v>107.4</v>
      </c>
      <c r="F18">
        <v>19.703299999999999</v>
      </c>
      <c r="G18">
        <v>5.4508635609263427</v>
      </c>
      <c r="J18" t="s">
        <v>23</v>
      </c>
      <c r="K18" s="4">
        <v>1000000</v>
      </c>
      <c r="L18" t="s">
        <v>15</v>
      </c>
    </row>
    <row r="19" spans="1:12">
      <c r="A19" s="1">
        <v>43241</v>
      </c>
      <c r="B19">
        <v>25013.29</v>
      </c>
      <c r="C19">
        <v>45305.02</v>
      </c>
      <c r="D19">
        <v>104.06</v>
      </c>
      <c r="E19">
        <v>107.03</v>
      </c>
      <c r="F19">
        <v>19.931899999999999</v>
      </c>
      <c r="G19">
        <v>5.3697841149112735</v>
      </c>
      <c r="J19" t="s">
        <v>24</v>
      </c>
      <c r="K19" s="5">
        <v>0.05</v>
      </c>
    </row>
    <row r="20" spans="1:12">
      <c r="A20" s="1">
        <v>43242</v>
      </c>
      <c r="B20">
        <v>24834.41</v>
      </c>
      <c r="C20">
        <v>45600.87</v>
      </c>
      <c r="D20">
        <v>104.07</v>
      </c>
      <c r="E20">
        <v>107.37</v>
      </c>
      <c r="F20">
        <v>19.9054</v>
      </c>
      <c r="G20">
        <v>5.3940136847287672</v>
      </c>
      <c r="J20" t="s">
        <v>9</v>
      </c>
      <c r="K20">
        <v>250</v>
      </c>
      <c r="L20" t="s">
        <v>25</v>
      </c>
    </row>
    <row r="21" spans="1:12">
      <c r="A21" s="1">
        <v>43243</v>
      </c>
      <c r="B21">
        <v>24886.81</v>
      </c>
      <c r="C21">
        <v>45776.69</v>
      </c>
      <c r="D21">
        <v>102.89</v>
      </c>
      <c r="E21">
        <v>109.38</v>
      </c>
      <c r="F21">
        <v>19.752800000000001</v>
      </c>
      <c r="G21">
        <v>5.5374427929204968</v>
      </c>
    </row>
    <row r="22" spans="1:12">
      <c r="A22" s="1">
        <v>43244</v>
      </c>
      <c r="B22">
        <v>24811.759999999998</v>
      </c>
      <c r="C22">
        <v>45433.09</v>
      </c>
      <c r="D22">
        <v>102.11</v>
      </c>
      <c r="E22">
        <v>107.84</v>
      </c>
      <c r="F22">
        <v>19.766100000000002</v>
      </c>
      <c r="G22">
        <v>5.4558056470421574</v>
      </c>
      <c r="J22" t="s">
        <v>27</v>
      </c>
    </row>
    <row r="23" spans="1:12">
      <c r="A23" s="1">
        <v>43245</v>
      </c>
      <c r="B23">
        <v>24753.09</v>
      </c>
      <c r="C23">
        <v>45091.99</v>
      </c>
      <c r="D23">
        <v>102.2</v>
      </c>
      <c r="E23">
        <v>107.08</v>
      </c>
      <c r="F23">
        <v>19.704799999999999</v>
      </c>
      <c r="G23">
        <v>5.434208923714019</v>
      </c>
      <c r="J23" t="s">
        <v>28</v>
      </c>
    </row>
    <row r="24" spans="1:12">
      <c r="A24" s="1">
        <v>43249</v>
      </c>
      <c r="B24">
        <v>24361.45</v>
      </c>
      <c r="C24">
        <v>44647.37</v>
      </c>
      <c r="D24">
        <v>99.69</v>
      </c>
      <c r="E24">
        <v>106.97</v>
      </c>
      <c r="F24">
        <v>19.5915</v>
      </c>
      <c r="G24">
        <v>5.4600209274430238</v>
      </c>
      <c r="J24" t="s">
        <v>33</v>
      </c>
    </row>
    <row r="25" spans="1:12">
      <c r="A25" s="1">
        <v>43250</v>
      </c>
      <c r="B25">
        <v>24667.78</v>
      </c>
      <c r="C25">
        <v>44715.88</v>
      </c>
      <c r="D25">
        <v>99.98</v>
      </c>
      <c r="E25">
        <v>107.44</v>
      </c>
      <c r="F25">
        <v>19.7499</v>
      </c>
      <c r="G25">
        <v>5.4400275444432626</v>
      </c>
      <c r="J25" t="s">
        <v>117</v>
      </c>
    </row>
    <row r="26" spans="1:12">
      <c r="A26" s="1">
        <v>43251</v>
      </c>
      <c r="B26">
        <v>24415.84</v>
      </c>
      <c r="C26">
        <v>44662.55</v>
      </c>
      <c r="D26">
        <v>99.47</v>
      </c>
      <c r="E26">
        <v>106.2</v>
      </c>
      <c r="F26">
        <v>19.732199999999999</v>
      </c>
      <c r="G26">
        <v>5.3820658618907169</v>
      </c>
    </row>
    <row r="27" spans="1:12">
      <c r="A27" s="1">
        <v>43252</v>
      </c>
      <c r="B27">
        <v>24635.21</v>
      </c>
      <c r="C27">
        <v>45013.120000000003</v>
      </c>
      <c r="D27">
        <v>99.36</v>
      </c>
      <c r="E27">
        <v>106.7</v>
      </c>
      <c r="F27">
        <v>19.975899999999999</v>
      </c>
      <c r="G27">
        <v>5.3414364308992335</v>
      </c>
      <c r="K27" s="16" t="s">
        <v>30</v>
      </c>
      <c r="L27" s="16" t="s">
        <v>32</v>
      </c>
    </row>
    <row r="28" spans="1:12">
      <c r="A28" s="1">
        <v>43255</v>
      </c>
      <c r="B28">
        <v>24813.69</v>
      </c>
      <c r="C28">
        <v>45243.98</v>
      </c>
      <c r="D28">
        <v>100.24</v>
      </c>
      <c r="E28">
        <v>107.37</v>
      </c>
      <c r="F28">
        <v>19.866199999999999</v>
      </c>
      <c r="G28">
        <v>5.4046571563761567</v>
      </c>
      <c r="K28" t="s">
        <v>1</v>
      </c>
      <c r="L28" t="s">
        <v>76</v>
      </c>
    </row>
    <row r="29" spans="1:12">
      <c r="A29" s="1">
        <v>43256</v>
      </c>
      <c r="B29">
        <v>24799.98</v>
      </c>
      <c r="C29">
        <v>45130.7</v>
      </c>
      <c r="D29">
        <v>99.94</v>
      </c>
      <c r="E29">
        <v>107.36</v>
      </c>
      <c r="F29">
        <v>19.993400000000001</v>
      </c>
      <c r="G29">
        <v>5.3697720247681735</v>
      </c>
    </row>
    <row r="30" spans="1:12">
      <c r="A30" s="1">
        <v>43257</v>
      </c>
      <c r="B30">
        <v>25146.39</v>
      </c>
      <c r="C30">
        <v>45181.82</v>
      </c>
      <c r="D30">
        <v>101.91</v>
      </c>
      <c r="E30">
        <v>107.4</v>
      </c>
      <c r="F30">
        <v>20.386299999999999</v>
      </c>
      <c r="G30">
        <v>5.2682438696575646</v>
      </c>
    </row>
    <row r="31" spans="1:12">
      <c r="A31" s="1">
        <v>43258</v>
      </c>
      <c r="B31">
        <v>25241.41</v>
      </c>
      <c r="C31">
        <v>45476.57</v>
      </c>
      <c r="D31">
        <v>102.47</v>
      </c>
      <c r="E31">
        <v>107.42</v>
      </c>
      <c r="F31">
        <v>20.312899999999999</v>
      </c>
      <c r="G31">
        <v>5.2882650926258687</v>
      </c>
      <c r="J31" t="s">
        <v>118</v>
      </c>
    </row>
    <row r="32" spans="1:12">
      <c r="A32" s="1">
        <v>43259</v>
      </c>
      <c r="B32">
        <v>25316.53</v>
      </c>
      <c r="C32">
        <v>45939.54</v>
      </c>
      <c r="D32">
        <v>103.98</v>
      </c>
      <c r="E32">
        <v>107.44</v>
      </c>
      <c r="F32">
        <v>20.46</v>
      </c>
      <c r="G32">
        <v>5.2512218963831865</v>
      </c>
    </row>
    <row r="33" spans="1:12">
      <c r="A33" s="1">
        <v>43262</v>
      </c>
      <c r="B33">
        <v>25322.31</v>
      </c>
      <c r="C33">
        <v>46301.14</v>
      </c>
      <c r="D33">
        <v>104.35</v>
      </c>
      <c r="E33">
        <v>110.25</v>
      </c>
      <c r="F33">
        <v>20.528099999999998</v>
      </c>
      <c r="G33">
        <v>5.3706870095137891</v>
      </c>
      <c r="K33" s="3" t="s">
        <v>30</v>
      </c>
      <c r="L33" s="3" t="s">
        <v>32</v>
      </c>
    </row>
    <row r="34" spans="1:12">
      <c r="A34" s="1">
        <v>43263</v>
      </c>
      <c r="B34">
        <v>25320.73</v>
      </c>
      <c r="C34">
        <v>46660.75</v>
      </c>
      <c r="D34">
        <v>104.33</v>
      </c>
      <c r="E34">
        <v>110.62</v>
      </c>
      <c r="F34">
        <v>20.472200000000001</v>
      </c>
      <c r="G34">
        <v>5.4034251326188683</v>
      </c>
      <c r="K34" s="42" t="s">
        <v>115</v>
      </c>
      <c r="L34" s="42"/>
    </row>
    <row r="35" spans="1:12">
      <c r="A35" s="1">
        <v>43264</v>
      </c>
      <c r="B35">
        <v>25201.200000000001</v>
      </c>
      <c r="C35">
        <v>46760.58</v>
      </c>
      <c r="D35">
        <v>106.31</v>
      </c>
      <c r="E35">
        <v>109.62</v>
      </c>
      <c r="F35">
        <v>20.596</v>
      </c>
      <c r="G35">
        <v>5.3223926976111873</v>
      </c>
    </row>
    <row r="36" spans="1:12">
      <c r="A36" s="1">
        <v>43265</v>
      </c>
      <c r="B36">
        <v>25175.31</v>
      </c>
      <c r="C36">
        <v>47197.24</v>
      </c>
      <c r="D36">
        <v>108.75</v>
      </c>
      <c r="E36">
        <v>110.66</v>
      </c>
      <c r="F36">
        <v>20.625900000000001</v>
      </c>
      <c r="G36">
        <v>5.3650992199128273</v>
      </c>
      <c r="J36" t="s">
        <v>119</v>
      </c>
    </row>
    <row r="37" spans="1:12">
      <c r="A37" s="1">
        <v>43266</v>
      </c>
      <c r="B37">
        <v>25090.48</v>
      </c>
      <c r="C37">
        <v>46938.82</v>
      </c>
      <c r="D37">
        <v>108.85</v>
      </c>
      <c r="E37">
        <v>108.73</v>
      </c>
      <c r="F37">
        <v>20.6953</v>
      </c>
      <c r="G37">
        <v>5.2538499079501149</v>
      </c>
    </row>
    <row r="38" spans="1:12">
      <c r="A38" s="1">
        <v>43269</v>
      </c>
      <c r="B38">
        <v>24987.47</v>
      </c>
      <c r="C38">
        <v>46660.87</v>
      </c>
      <c r="D38">
        <v>107.06</v>
      </c>
      <c r="E38">
        <v>109.74</v>
      </c>
      <c r="F38">
        <v>20.716000000000001</v>
      </c>
      <c r="G38">
        <v>5.2973547016798603</v>
      </c>
      <c r="K38" s="3" t="s">
        <v>30</v>
      </c>
      <c r="L38" s="3" t="s">
        <v>32</v>
      </c>
    </row>
    <row r="39" spans="1:12">
      <c r="A39" s="1">
        <v>43270</v>
      </c>
      <c r="B39">
        <v>24700.21</v>
      </c>
      <c r="C39">
        <v>46488.38</v>
      </c>
      <c r="D39">
        <v>106.1</v>
      </c>
      <c r="E39">
        <v>109.33</v>
      </c>
      <c r="F39">
        <v>20.6968</v>
      </c>
      <c r="G39">
        <v>5.282459124115805</v>
      </c>
      <c r="K39" s="42" t="s">
        <v>116</v>
      </c>
      <c r="L39" s="42"/>
    </row>
    <row r="40" spans="1:12">
      <c r="A40" s="1">
        <v>43271</v>
      </c>
      <c r="B40">
        <v>24657.8</v>
      </c>
      <c r="C40">
        <v>46759.41</v>
      </c>
      <c r="D40">
        <v>107.15</v>
      </c>
      <c r="E40">
        <v>112.32</v>
      </c>
      <c r="F40">
        <v>20.553100000000001</v>
      </c>
      <c r="G40">
        <v>5.4648690465185297</v>
      </c>
      <c r="K40" s="41" t="s">
        <v>34</v>
      </c>
      <c r="L40" s="41"/>
    </row>
    <row r="41" spans="1:12">
      <c r="A41" s="1">
        <v>43272</v>
      </c>
      <c r="B41">
        <v>24461.7</v>
      </c>
      <c r="C41">
        <v>46456.91</v>
      </c>
      <c r="D41">
        <v>105.89</v>
      </c>
      <c r="E41">
        <v>111.47</v>
      </c>
      <c r="F41">
        <v>20.393699999999999</v>
      </c>
      <c r="G41">
        <v>5.4659036859422274</v>
      </c>
      <c r="J41" s="52" t="s">
        <v>121</v>
      </c>
      <c r="K41" t="s">
        <v>122</v>
      </c>
    </row>
    <row r="42" spans="1:12">
      <c r="A42" s="1">
        <v>43273</v>
      </c>
      <c r="B42">
        <v>24580.89</v>
      </c>
      <c r="C42">
        <v>46737.64</v>
      </c>
      <c r="D42">
        <v>106.34</v>
      </c>
      <c r="E42">
        <v>111.33</v>
      </c>
      <c r="F42">
        <v>20.3689</v>
      </c>
      <c r="G42">
        <v>5.4656854322030153</v>
      </c>
      <c r="J42" s="52"/>
      <c r="K42" t="s">
        <v>120</v>
      </c>
    </row>
    <row r="43" spans="1:12">
      <c r="A43" s="1">
        <v>43276</v>
      </c>
      <c r="B43">
        <v>24252.799999999999</v>
      </c>
      <c r="C43">
        <v>46747.85</v>
      </c>
      <c r="D43">
        <v>104.45</v>
      </c>
      <c r="E43">
        <v>111.89</v>
      </c>
      <c r="F43">
        <v>20.1264</v>
      </c>
      <c r="G43">
        <v>5.5593648143731613</v>
      </c>
    </row>
    <row r="44" spans="1:12">
      <c r="A44" s="1">
        <v>43277</v>
      </c>
      <c r="B44">
        <v>24283.11</v>
      </c>
      <c r="C44">
        <v>46908.94</v>
      </c>
      <c r="D44">
        <v>104.26</v>
      </c>
      <c r="E44">
        <v>113.06</v>
      </c>
      <c r="F44">
        <v>20.090800000000002</v>
      </c>
      <c r="G44">
        <v>5.627451370776674</v>
      </c>
    </row>
    <row r="45" spans="1:12">
      <c r="A45" s="1">
        <v>43278</v>
      </c>
      <c r="B45">
        <v>24117.59</v>
      </c>
      <c r="C45">
        <v>46874.43</v>
      </c>
      <c r="D45">
        <v>103.96</v>
      </c>
      <c r="E45">
        <v>112.24</v>
      </c>
      <c r="F45">
        <v>19.875399999999999</v>
      </c>
      <c r="G45">
        <v>5.6471819435080555</v>
      </c>
    </row>
    <row r="46" spans="1:12">
      <c r="A46" s="1">
        <v>43279</v>
      </c>
      <c r="B46">
        <v>24216.05</v>
      </c>
      <c r="C46">
        <v>47031.27</v>
      </c>
      <c r="D46">
        <v>104.77</v>
      </c>
      <c r="E46">
        <v>113.34</v>
      </c>
      <c r="F46">
        <v>20.055299999999999</v>
      </c>
      <c r="G46">
        <v>5.6513739510254153</v>
      </c>
    </row>
    <row r="47" spans="1:12">
      <c r="A47" s="1">
        <v>43280</v>
      </c>
      <c r="B47">
        <v>24271.41</v>
      </c>
      <c r="C47">
        <v>47663.199999999997</v>
      </c>
      <c r="D47">
        <v>104.81</v>
      </c>
      <c r="E47">
        <v>117.07</v>
      </c>
      <c r="F47">
        <v>19.863299999999999</v>
      </c>
      <c r="G47">
        <v>5.8937840137338711</v>
      </c>
    </row>
    <row r="48" spans="1:12">
      <c r="A48" s="1">
        <v>43283</v>
      </c>
      <c r="B48">
        <v>24307.18</v>
      </c>
      <c r="C48">
        <v>46653.52</v>
      </c>
      <c r="D48">
        <v>105.33</v>
      </c>
      <c r="E48">
        <v>111.94</v>
      </c>
      <c r="F48">
        <v>19.691199999999998</v>
      </c>
      <c r="G48">
        <v>5.6847728934752579</v>
      </c>
    </row>
    <row r="49" spans="1:7">
      <c r="A49" s="1">
        <v>43284</v>
      </c>
      <c r="B49">
        <v>24174.82</v>
      </c>
      <c r="C49">
        <v>47053.89</v>
      </c>
      <c r="D49">
        <v>104.04</v>
      </c>
      <c r="E49">
        <v>115.46</v>
      </c>
      <c r="F49">
        <v>20.145299999999999</v>
      </c>
      <c r="G49">
        <v>5.7313616575578425</v>
      </c>
    </row>
    <row r="50" spans="1:7">
      <c r="A50" s="1">
        <v>43286</v>
      </c>
      <c r="B50">
        <v>24356.74</v>
      </c>
      <c r="C50">
        <v>48562.65</v>
      </c>
      <c r="D50">
        <v>105.34</v>
      </c>
      <c r="E50">
        <v>122.71</v>
      </c>
      <c r="F50">
        <v>19.4284</v>
      </c>
      <c r="G50">
        <v>6.3160116118671636</v>
      </c>
    </row>
    <row r="51" spans="1:7">
      <c r="A51" s="1">
        <v>43287</v>
      </c>
      <c r="B51">
        <v>24456.48</v>
      </c>
      <c r="C51">
        <v>48981.41</v>
      </c>
      <c r="D51">
        <v>104.78</v>
      </c>
      <c r="E51">
        <v>124.65</v>
      </c>
      <c r="F51">
        <v>19.251300000000001</v>
      </c>
      <c r="G51">
        <v>6.4748874102008696</v>
      </c>
    </row>
    <row r="52" spans="1:7">
      <c r="A52" s="1">
        <v>43290</v>
      </c>
      <c r="B52">
        <v>24776.59</v>
      </c>
      <c r="C52">
        <v>49235.81</v>
      </c>
      <c r="D52">
        <v>106.02</v>
      </c>
      <c r="E52">
        <v>122.43</v>
      </c>
      <c r="F52">
        <v>19.071899999999999</v>
      </c>
      <c r="G52">
        <v>6.4193918802007151</v>
      </c>
    </row>
    <row r="53" spans="1:7">
      <c r="A53" s="1">
        <v>43291</v>
      </c>
      <c r="B53">
        <v>24919.66</v>
      </c>
      <c r="C53">
        <v>48990.92</v>
      </c>
      <c r="D53">
        <v>106.03</v>
      </c>
      <c r="E53">
        <v>118.77</v>
      </c>
      <c r="F53">
        <v>19.156300000000002</v>
      </c>
      <c r="G53">
        <v>6.2000490700187401</v>
      </c>
    </row>
    <row r="54" spans="1:7">
      <c r="A54" s="1">
        <v>43292</v>
      </c>
      <c r="B54">
        <v>24700.45</v>
      </c>
      <c r="C54">
        <v>49025.15</v>
      </c>
      <c r="D54">
        <v>108.04</v>
      </c>
      <c r="E54">
        <v>119.87</v>
      </c>
      <c r="F54">
        <v>19.055900000000001</v>
      </c>
      <c r="G54">
        <v>6.2904402311095247</v>
      </c>
    </row>
    <row r="55" spans="1:7">
      <c r="A55" s="1">
        <v>43293</v>
      </c>
      <c r="B55">
        <v>24924.89</v>
      </c>
      <c r="C55">
        <v>48696.3</v>
      </c>
      <c r="D55">
        <v>108.25</v>
      </c>
      <c r="E55">
        <v>121.53</v>
      </c>
      <c r="F55">
        <v>18.963200000000001</v>
      </c>
      <c r="G55">
        <v>6.4087284846439418</v>
      </c>
    </row>
    <row r="56" spans="1:7">
      <c r="A56" s="1">
        <v>43294</v>
      </c>
      <c r="B56">
        <v>25019.41</v>
      </c>
      <c r="C56">
        <v>48406.01</v>
      </c>
      <c r="D56">
        <v>110</v>
      </c>
      <c r="E56">
        <v>119.96</v>
      </c>
      <c r="F56">
        <v>18.824100000000001</v>
      </c>
      <c r="G56">
        <v>6.3726818280820856</v>
      </c>
    </row>
    <row r="57" spans="1:7">
      <c r="A57" s="1">
        <v>43297</v>
      </c>
      <c r="B57">
        <v>25064.36</v>
      </c>
      <c r="C57">
        <v>48454.21</v>
      </c>
      <c r="D57">
        <v>110.2</v>
      </c>
      <c r="E57">
        <v>121.92</v>
      </c>
      <c r="F57">
        <v>18.885400000000001</v>
      </c>
      <c r="G57">
        <v>6.4557806559564535</v>
      </c>
    </row>
    <row r="58" spans="1:7">
      <c r="A58" s="1">
        <v>43298</v>
      </c>
      <c r="B58">
        <v>25119.89</v>
      </c>
      <c r="C58">
        <v>48704.63</v>
      </c>
      <c r="D58">
        <v>110.3</v>
      </c>
      <c r="E58">
        <v>122.25</v>
      </c>
      <c r="F58">
        <v>18.835999999999999</v>
      </c>
      <c r="G58">
        <v>6.4902314716500324</v>
      </c>
    </row>
    <row r="59" spans="1:7">
      <c r="A59" s="1">
        <v>43299</v>
      </c>
      <c r="B59">
        <v>25199.29</v>
      </c>
      <c r="C59">
        <v>49002.77</v>
      </c>
      <c r="D59">
        <v>110.69</v>
      </c>
      <c r="E59">
        <v>124.57</v>
      </c>
      <c r="F59">
        <v>18.876300000000001</v>
      </c>
      <c r="G59">
        <v>6.5992805793508253</v>
      </c>
    </row>
    <row r="60" spans="1:7">
      <c r="A60" s="1">
        <v>43300</v>
      </c>
      <c r="B60">
        <v>25064.5</v>
      </c>
      <c r="C60">
        <v>48747.79</v>
      </c>
      <c r="D60">
        <v>112.13</v>
      </c>
      <c r="E60">
        <v>124.99</v>
      </c>
      <c r="F60">
        <v>18.91</v>
      </c>
      <c r="G60">
        <v>6.6097303014278159</v>
      </c>
    </row>
    <row r="61" spans="1:7">
      <c r="A61" s="1">
        <v>43301</v>
      </c>
      <c r="B61">
        <v>25058.12</v>
      </c>
      <c r="C61">
        <v>48908.24</v>
      </c>
      <c r="D61">
        <v>111.48</v>
      </c>
      <c r="E61">
        <v>126.6</v>
      </c>
      <c r="F61">
        <v>19.079000000000001</v>
      </c>
      <c r="G61">
        <v>6.6355679018816494</v>
      </c>
    </row>
    <row r="62" spans="1:7">
      <c r="A62" s="1">
        <v>43304</v>
      </c>
      <c r="B62">
        <v>25044.29</v>
      </c>
      <c r="C62">
        <v>48850.93</v>
      </c>
      <c r="D62">
        <v>111.09</v>
      </c>
      <c r="E62">
        <v>126.98</v>
      </c>
      <c r="F62">
        <v>19.069400000000002</v>
      </c>
      <c r="G62">
        <v>6.658835621466852</v>
      </c>
    </row>
    <row r="63" spans="1:7">
      <c r="A63" s="1">
        <v>43305</v>
      </c>
      <c r="B63">
        <v>25241.94</v>
      </c>
      <c r="C63">
        <v>49462.77</v>
      </c>
      <c r="D63">
        <v>110.7</v>
      </c>
      <c r="E63">
        <v>128.06</v>
      </c>
      <c r="F63">
        <v>19.0761</v>
      </c>
      <c r="G63">
        <v>6.713112218954608</v>
      </c>
    </row>
    <row r="64" spans="1:7">
      <c r="A64" s="1">
        <v>43306</v>
      </c>
      <c r="B64">
        <v>25414.1</v>
      </c>
      <c r="C64">
        <v>49603.65</v>
      </c>
      <c r="D64">
        <v>111.18</v>
      </c>
      <c r="E64">
        <v>127.08</v>
      </c>
      <c r="F64">
        <v>18.8506</v>
      </c>
      <c r="G64">
        <v>6.7414299810085616</v>
      </c>
    </row>
    <row r="65" spans="1:7">
      <c r="A65" s="1">
        <v>43307</v>
      </c>
      <c r="B65">
        <v>25527.07</v>
      </c>
      <c r="C65">
        <v>49438.239999999998</v>
      </c>
      <c r="D65">
        <v>113.51</v>
      </c>
      <c r="E65">
        <v>129.26</v>
      </c>
      <c r="F65">
        <v>18.770900000000001</v>
      </c>
      <c r="G65">
        <v>6.8861908592555485</v>
      </c>
    </row>
    <row r="66" spans="1:7">
      <c r="A66" s="1">
        <v>43308</v>
      </c>
      <c r="B66">
        <v>25451.06</v>
      </c>
      <c r="C66">
        <v>49643.94</v>
      </c>
      <c r="D66">
        <v>112.62</v>
      </c>
      <c r="E66">
        <v>129.82</v>
      </c>
      <c r="F66">
        <v>18.6234</v>
      </c>
      <c r="G66">
        <v>6.9708001761225118</v>
      </c>
    </row>
    <row r="67" spans="1:7">
      <c r="A67" s="1">
        <v>43311</v>
      </c>
      <c r="B67">
        <v>25306.83</v>
      </c>
      <c r="C67">
        <v>49705.279999999999</v>
      </c>
      <c r="D67">
        <v>112.63</v>
      </c>
      <c r="E67">
        <v>129.87</v>
      </c>
      <c r="F67">
        <v>18.551500000000001</v>
      </c>
      <c r="G67">
        <v>7.0005120879713232</v>
      </c>
    </row>
    <row r="68" spans="1:7">
      <c r="A68" s="1">
        <v>43312</v>
      </c>
      <c r="B68">
        <v>25415.19</v>
      </c>
      <c r="C68">
        <v>49698.01</v>
      </c>
      <c r="D68">
        <v>113.56</v>
      </c>
      <c r="E68">
        <v>129.96</v>
      </c>
      <c r="F68">
        <v>18.5413</v>
      </c>
      <c r="G68">
        <v>7.0092172609256096</v>
      </c>
    </row>
    <row r="69" spans="1:7">
      <c r="A69" s="1">
        <v>43313</v>
      </c>
      <c r="B69">
        <v>25333.82</v>
      </c>
      <c r="C69">
        <v>49449.440000000002</v>
      </c>
      <c r="D69">
        <v>112.97</v>
      </c>
      <c r="E69">
        <v>128.87</v>
      </c>
      <c r="F69">
        <v>18.645700000000001</v>
      </c>
      <c r="G69">
        <v>6.911513110261347</v>
      </c>
    </row>
    <row r="70" spans="1:7">
      <c r="A70" s="1">
        <v>43314</v>
      </c>
      <c r="B70">
        <v>25326.16</v>
      </c>
      <c r="C70">
        <v>49056.04</v>
      </c>
      <c r="D70">
        <v>112.75</v>
      </c>
      <c r="E70">
        <v>127.16</v>
      </c>
      <c r="F70">
        <v>18.5899</v>
      </c>
      <c r="G70">
        <v>6.8402734818369115</v>
      </c>
    </row>
    <row r="71" spans="1:7">
      <c r="A71" s="1">
        <v>43315</v>
      </c>
      <c r="B71">
        <v>25462.58</v>
      </c>
      <c r="C71">
        <v>49302.57</v>
      </c>
      <c r="D71">
        <v>114.09</v>
      </c>
      <c r="E71">
        <v>125.62</v>
      </c>
      <c r="F71">
        <v>18.634899999999998</v>
      </c>
      <c r="G71">
        <v>6.7411147899908244</v>
      </c>
    </row>
    <row r="72" spans="1:7">
      <c r="A72" s="1">
        <v>43318</v>
      </c>
      <c r="B72">
        <v>25502.18</v>
      </c>
      <c r="C72">
        <v>49320.21</v>
      </c>
      <c r="D72">
        <v>115.94</v>
      </c>
      <c r="E72">
        <v>127.05</v>
      </c>
      <c r="F72">
        <v>18.572500000000002</v>
      </c>
      <c r="G72">
        <v>6.840759186969982</v>
      </c>
    </row>
    <row r="73" spans="1:7">
      <c r="A73" s="1">
        <v>43319</v>
      </c>
      <c r="B73">
        <v>25628.91</v>
      </c>
      <c r="C73">
        <v>49963.87</v>
      </c>
      <c r="D73">
        <v>116.56</v>
      </c>
      <c r="E73">
        <v>132.97999999999999</v>
      </c>
      <c r="F73">
        <v>18.543299999999999</v>
      </c>
      <c r="G73">
        <v>7.1713233351129517</v>
      </c>
    </row>
    <row r="74" spans="1:7">
      <c r="A74" s="1">
        <v>43320</v>
      </c>
      <c r="B74">
        <v>25583.75</v>
      </c>
      <c r="C74">
        <v>49894.559999999998</v>
      </c>
      <c r="D74">
        <v>113.98</v>
      </c>
      <c r="E74">
        <v>134.35</v>
      </c>
      <c r="F74">
        <v>18.463100000000001</v>
      </c>
      <c r="G74">
        <v>7.2766761811396776</v>
      </c>
    </row>
    <row r="75" spans="1:7">
      <c r="A75" s="1">
        <v>43321</v>
      </c>
      <c r="B75">
        <v>25509.23</v>
      </c>
      <c r="C75">
        <v>49244.4</v>
      </c>
      <c r="D75">
        <v>114.16</v>
      </c>
      <c r="E75">
        <v>131.66999999999999</v>
      </c>
      <c r="F75">
        <v>18.4542</v>
      </c>
      <c r="G75">
        <v>7.1349611470559537</v>
      </c>
    </row>
    <row r="76" spans="1:7">
      <c r="A76" s="1">
        <v>43322</v>
      </c>
      <c r="B76">
        <v>25313.14</v>
      </c>
      <c r="C76">
        <v>48383.59</v>
      </c>
      <c r="D76">
        <v>112.68</v>
      </c>
      <c r="E76">
        <v>125.87</v>
      </c>
      <c r="F76">
        <v>18.6511</v>
      </c>
      <c r="G76">
        <v>6.7486636176954713</v>
      </c>
    </row>
    <row r="77" spans="1:7">
      <c r="A77" s="1">
        <v>43325</v>
      </c>
      <c r="B77">
        <v>25187.7</v>
      </c>
      <c r="C77">
        <v>48767.02</v>
      </c>
      <c r="D77">
        <v>112.12</v>
      </c>
      <c r="E77">
        <v>127.58</v>
      </c>
      <c r="F77">
        <v>18.927299999999999</v>
      </c>
      <c r="G77">
        <v>6.7405282317076392</v>
      </c>
    </row>
    <row r="78" spans="1:7">
      <c r="A78" s="1">
        <v>43326</v>
      </c>
      <c r="B78">
        <v>25299.919999999998</v>
      </c>
      <c r="C78">
        <v>49096.13</v>
      </c>
      <c r="D78">
        <v>112.75</v>
      </c>
      <c r="E78">
        <v>129.59</v>
      </c>
      <c r="F78">
        <v>19.180099999999999</v>
      </c>
      <c r="G78">
        <v>6.7564819787175256</v>
      </c>
    </row>
    <row r="79" spans="1:7">
      <c r="A79" s="1">
        <v>43327</v>
      </c>
      <c r="B79">
        <v>25162.41</v>
      </c>
      <c r="C79">
        <v>48556.69</v>
      </c>
      <c r="D79">
        <v>112.85</v>
      </c>
      <c r="E79">
        <v>128.19999999999999</v>
      </c>
      <c r="F79">
        <v>18.997299999999999</v>
      </c>
      <c r="G79">
        <v>6.7483273938928159</v>
      </c>
    </row>
    <row r="80" spans="1:7">
      <c r="A80" s="1">
        <v>43328</v>
      </c>
      <c r="B80">
        <v>25558.73</v>
      </c>
      <c r="C80">
        <v>48059.06</v>
      </c>
      <c r="D80">
        <v>112.48</v>
      </c>
      <c r="E80">
        <v>125.13</v>
      </c>
      <c r="F80">
        <v>19.233899999999998</v>
      </c>
      <c r="G80">
        <v>6.5057008718980551</v>
      </c>
    </row>
    <row r="81" spans="1:7">
      <c r="A81" s="1">
        <v>43329</v>
      </c>
      <c r="B81">
        <v>25669.32</v>
      </c>
      <c r="C81">
        <v>48264.63</v>
      </c>
      <c r="D81">
        <v>112.48</v>
      </c>
      <c r="E81">
        <v>125.88</v>
      </c>
      <c r="F81">
        <v>19.010000000000002</v>
      </c>
      <c r="G81">
        <v>6.6217780115728555</v>
      </c>
    </row>
    <row r="82" spans="1:7">
      <c r="A82" s="1">
        <v>43332</v>
      </c>
      <c r="B82">
        <v>25758.69</v>
      </c>
      <c r="C82">
        <v>48785.48</v>
      </c>
      <c r="D82">
        <v>111.99</v>
      </c>
      <c r="E82">
        <v>128.5</v>
      </c>
      <c r="F82">
        <v>19.061499999999999</v>
      </c>
      <c r="G82">
        <v>6.7413372504787139</v>
      </c>
    </row>
    <row r="83" spans="1:7">
      <c r="A83" s="1">
        <v>43333</v>
      </c>
      <c r="B83">
        <v>25822.29</v>
      </c>
      <c r="C83">
        <v>49344.05</v>
      </c>
      <c r="D83">
        <v>112.39</v>
      </c>
      <c r="E83">
        <v>132.06</v>
      </c>
      <c r="F83">
        <v>19.0305</v>
      </c>
      <c r="G83">
        <v>6.9393867738630099</v>
      </c>
    </row>
    <row r="84" spans="1:7">
      <c r="A84" s="1">
        <v>43334</v>
      </c>
      <c r="B84">
        <v>25733.599999999999</v>
      </c>
      <c r="C84">
        <v>49880.34</v>
      </c>
      <c r="D84">
        <v>111.94</v>
      </c>
      <c r="E84">
        <v>134.22999999999999</v>
      </c>
      <c r="F84">
        <v>18.878399999999999</v>
      </c>
      <c r="G84">
        <v>7.1102423934231709</v>
      </c>
    </row>
    <row r="85" spans="1:7">
      <c r="A85" s="1">
        <v>43335</v>
      </c>
      <c r="B85">
        <v>25656.98</v>
      </c>
      <c r="C85">
        <v>49749.56</v>
      </c>
      <c r="D85">
        <v>112</v>
      </c>
      <c r="E85">
        <v>135.41</v>
      </c>
      <c r="F85">
        <v>18.817599999999999</v>
      </c>
      <c r="G85">
        <v>7.1959229657342068</v>
      </c>
    </row>
    <row r="86" spans="1:7">
      <c r="A86" s="1">
        <v>43336</v>
      </c>
      <c r="B86">
        <v>25790.35</v>
      </c>
      <c r="C86">
        <v>49633.77</v>
      </c>
      <c r="D86">
        <v>111.93</v>
      </c>
      <c r="E86">
        <v>132.33000000000001</v>
      </c>
      <c r="F86">
        <v>18.8672</v>
      </c>
      <c r="G86">
        <v>7.0137593283582094</v>
      </c>
    </row>
    <row r="87" spans="1:7">
      <c r="A87" s="1">
        <v>43339</v>
      </c>
      <c r="B87">
        <v>26049.64</v>
      </c>
      <c r="C87">
        <v>50416.27</v>
      </c>
      <c r="D87">
        <v>112.33</v>
      </c>
      <c r="E87">
        <v>134.66999999999999</v>
      </c>
      <c r="F87">
        <v>18.8339</v>
      </c>
      <c r="G87">
        <v>7.1504043241176811</v>
      </c>
    </row>
    <row r="88" spans="1:7">
      <c r="A88" s="1">
        <v>43340</v>
      </c>
      <c r="B88">
        <v>26064.02</v>
      </c>
      <c r="C88">
        <v>50023.98</v>
      </c>
      <c r="D88">
        <v>112.58</v>
      </c>
      <c r="E88">
        <v>133.22999999999999</v>
      </c>
      <c r="F88">
        <v>18.669699999999999</v>
      </c>
      <c r="G88">
        <v>7.1361618022785578</v>
      </c>
    </row>
    <row r="89" spans="1:7">
      <c r="A89" s="1">
        <v>43341</v>
      </c>
      <c r="B89">
        <v>26124.57</v>
      </c>
      <c r="C89">
        <v>50187.48</v>
      </c>
      <c r="D89">
        <v>112.45</v>
      </c>
      <c r="E89">
        <v>130.91</v>
      </c>
      <c r="F89">
        <v>18.935400000000001</v>
      </c>
      <c r="G89">
        <v>6.9135059201284363</v>
      </c>
    </row>
    <row r="90" spans="1:7">
      <c r="A90" s="1">
        <v>43342</v>
      </c>
      <c r="B90">
        <v>25986.92</v>
      </c>
      <c r="C90">
        <v>49653.14</v>
      </c>
      <c r="D90">
        <v>111.92</v>
      </c>
      <c r="E90">
        <v>129.99</v>
      </c>
      <c r="F90">
        <v>19.065899999999999</v>
      </c>
      <c r="G90">
        <v>6.8179314902522314</v>
      </c>
    </row>
    <row r="91" spans="1:7">
      <c r="A91" s="1">
        <v>43343</v>
      </c>
      <c r="B91">
        <v>25964.82</v>
      </c>
      <c r="C91">
        <v>49547.68</v>
      </c>
      <c r="D91">
        <v>112.02</v>
      </c>
      <c r="E91">
        <v>130.86000000000001</v>
      </c>
      <c r="F91">
        <v>19.125800000000002</v>
      </c>
      <c r="G91">
        <v>6.8420667370776647</v>
      </c>
    </row>
    <row r="92" spans="1:7">
      <c r="A92" s="1">
        <v>43347</v>
      </c>
      <c r="B92">
        <v>25952.48</v>
      </c>
      <c r="C92">
        <v>48884.17</v>
      </c>
      <c r="D92">
        <v>110.85</v>
      </c>
      <c r="E92">
        <v>126.22</v>
      </c>
      <c r="F92">
        <v>19.213699999999999</v>
      </c>
      <c r="G92">
        <v>6.5692708848373815</v>
      </c>
    </row>
    <row r="93" spans="1:7">
      <c r="A93" s="1">
        <v>43348</v>
      </c>
      <c r="B93">
        <v>25974.99</v>
      </c>
      <c r="C93">
        <v>48595.37</v>
      </c>
      <c r="D93">
        <v>109.87</v>
      </c>
      <c r="E93">
        <v>130.24</v>
      </c>
      <c r="F93">
        <v>19.360900000000001</v>
      </c>
      <c r="G93">
        <v>6.7269600070244673</v>
      </c>
    </row>
    <row r="94" spans="1:7">
      <c r="A94" s="1">
        <v>43349</v>
      </c>
      <c r="B94">
        <v>25995.87</v>
      </c>
      <c r="C94">
        <v>48711.85</v>
      </c>
      <c r="D94">
        <v>110.26</v>
      </c>
      <c r="E94">
        <v>129.91</v>
      </c>
      <c r="F94">
        <v>19.443300000000001</v>
      </c>
      <c r="G94">
        <v>6.6814789670477746</v>
      </c>
    </row>
    <row r="95" spans="1:7">
      <c r="A95" s="1">
        <v>43350</v>
      </c>
      <c r="B95">
        <v>25916.54</v>
      </c>
      <c r="C95">
        <v>48971.14</v>
      </c>
      <c r="D95">
        <v>110.97</v>
      </c>
      <c r="E95">
        <v>130.06</v>
      </c>
      <c r="F95">
        <v>19.354600000000001</v>
      </c>
      <c r="G95">
        <v>6.7198495448110522</v>
      </c>
    </row>
    <row r="96" spans="1:7">
      <c r="A96" s="1">
        <v>43353</v>
      </c>
      <c r="B96">
        <v>25857.07</v>
      </c>
      <c r="C96">
        <v>48848.74</v>
      </c>
      <c r="D96">
        <v>110.68</v>
      </c>
      <c r="E96">
        <v>128.34</v>
      </c>
      <c r="F96">
        <v>19.2394</v>
      </c>
      <c r="G96">
        <v>6.67068619603522</v>
      </c>
    </row>
    <row r="97" spans="1:7">
      <c r="A97" s="1">
        <v>43354</v>
      </c>
      <c r="B97">
        <v>25971.06</v>
      </c>
      <c r="C97">
        <v>48895.8</v>
      </c>
      <c r="D97">
        <v>109.6</v>
      </c>
      <c r="E97">
        <v>130.86000000000001</v>
      </c>
      <c r="F97">
        <v>19.2989</v>
      </c>
      <c r="G97">
        <v>6.78069734544456</v>
      </c>
    </row>
    <row r="98" spans="1:7">
      <c r="A98" s="1">
        <v>43355</v>
      </c>
      <c r="B98">
        <v>25998.92</v>
      </c>
      <c r="C98">
        <v>49254.98</v>
      </c>
      <c r="D98">
        <v>109.46</v>
      </c>
      <c r="E98">
        <v>132.54</v>
      </c>
      <c r="F98">
        <v>19.268000000000001</v>
      </c>
      <c r="G98">
        <v>6.8787627153830178</v>
      </c>
    </row>
    <row r="99" spans="1:7">
      <c r="A99" s="1">
        <v>43356</v>
      </c>
      <c r="B99">
        <v>26145.99</v>
      </c>
      <c r="C99">
        <v>49693.21</v>
      </c>
      <c r="D99">
        <v>110.67</v>
      </c>
      <c r="E99">
        <v>134</v>
      </c>
      <c r="F99">
        <v>19.051100000000002</v>
      </c>
      <c r="G99">
        <v>7.0337145886589223</v>
      </c>
    </row>
    <row r="100" spans="1:7">
      <c r="A100" s="1">
        <v>43357</v>
      </c>
      <c r="B100">
        <v>26154.67</v>
      </c>
      <c r="C100">
        <v>49611.93</v>
      </c>
      <c r="D100">
        <v>109.26</v>
      </c>
      <c r="E100">
        <v>133.66999999999999</v>
      </c>
      <c r="F100">
        <v>18.877500000000001</v>
      </c>
      <c r="G100">
        <v>7.0809164349092821</v>
      </c>
    </row>
    <row r="101" spans="1:7">
      <c r="A101" s="1">
        <v>43360</v>
      </c>
      <c r="B101">
        <v>26062.12</v>
      </c>
      <c r="C101">
        <v>49398.57</v>
      </c>
      <c r="D101">
        <v>109.36</v>
      </c>
      <c r="E101">
        <v>133.02000000000001</v>
      </c>
      <c r="F101">
        <v>18.8689</v>
      </c>
      <c r="G101">
        <v>7.0496955307410616</v>
      </c>
    </row>
    <row r="102" spans="1:7">
      <c r="A102" s="1">
        <v>43361</v>
      </c>
      <c r="B102">
        <v>26246.959999999999</v>
      </c>
      <c r="C102">
        <v>49661.83</v>
      </c>
      <c r="D102">
        <v>109.53</v>
      </c>
      <c r="E102">
        <v>133.69999999999999</v>
      </c>
      <c r="F102">
        <v>18.8399</v>
      </c>
      <c r="G102">
        <v>7.096640640343101</v>
      </c>
    </row>
    <row r="103" spans="1:7">
      <c r="A103" s="1">
        <v>43362</v>
      </c>
      <c r="B103">
        <v>26405.759999999998</v>
      </c>
      <c r="C103">
        <v>49590.79</v>
      </c>
      <c r="D103">
        <v>109.79</v>
      </c>
      <c r="E103">
        <v>131.05000000000001</v>
      </c>
      <c r="F103">
        <v>18.769400000000001</v>
      </c>
      <c r="G103">
        <v>6.9821091777041353</v>
      </c>
    </row>
    <row r="104" spans="1:7">
      <c r="A104" s="1">
        <v>43363</v>
      </c>
      <c r="B104">
        <v>26656.98</v>
      </c>
      <c r="C104">
        <v>49510.78</v>
      </c>
      <c r="D104">
        <v>111.62</v>
      </c>
      <c r="E104">
        <v>129.93</v>
      </c>
      <c r="F104">
        <v>18.767199999999999</v>
      </c>
      <c r="G104">
        <v>6.9232490728505063</v>
      </c>
    </row>
    <row r="105" spans="1:7">
      <c r="A105" s="1">
        <v>43364</v>
      </c>
      <c r="B105">
        <v>26743.5</v>
      </c>
      <c r="C105">
        <v>49331.51</v>
      </c>
      <c r="D105">
        <v>110.4</v>
      </c>
      <c r="E105">
        <v>129.9</v>
      </c>
      <c r="F105">
        <v>18.829599999999999</v>
      </c>
      <c r="G105">
        <v>6.8987126651654851</v>
      </c>
    </row>
    <row r="106" spans="1:7">
      <c r="A106" s="1">
        <v>43367</v>
      </c>
      <c r="B106">
        <v>26562.05</v>
      </c>
      <c r="C106">
        <v>49417.22</v>
      </c>
      <c r="D106">
        <v>112.77</v>
      </c>
      <c r="E106">
        <v>131.74</v>
      </c>
      <c r="F106">
        <v>18.853899999999999</v>
      </c>
      <c r="G106">
        <v>6.9874137446363891</v>
      </c>
    </row>
    <row r="107" spans="1:7">
      <c r="A107" s="1">
        <v>43368</v>
      </c>
      <c r="B107">
        <v>26492.21</v>
      </c>
      <c r="C107">
        <v>49651.55</v>
      </c>
      <c r="D107">
        <v>113.63</v>
      </c>
      <c r="E107">
        <v>133.66</v>
      </c>
      <c r="F107">
        <v>18.851600000000001</v>
      </c>
      <c r="G107">
        <v>7.0901143669502851</v>
      </c>
    </row>
    <row r="108" spans="1:7">
      <c r="A108" s="1">
        <v>43369</v>
      </c>
      <c r="B108">
        <v>26385.279999999999</v>
      </c>
      <c r="C108">
        <v>49606.07</v>
      </c>
      <c r="D108">
        <v>115.21</v>
      </c>
      <c r="E108">
        <v>133.86000000000001</v>
      </c>
      <c r="F108">
        <v>18.986999999999998</v>
      </c>
      <c r="G108">
        <v>7.0500869015642298</v>
      </c>
    </row>
    <row r="109" spans="1:7">
      <c r="A109" s="1">
        <v>43370</v>
      </c>
      <c r="B109">
        <v>26439.93</v>
      </c>
      <c r="C109">
        <v>49646.91</v>
      </c>
      <c r="D109">
        <v>116.04</v>
      </c>
      <c r="E109">
        <v>134.69999999999999</v>
      </c>
      <c r="F109">
        <v>18.898599999999998</v>
      </c>
      <c r="G109">
        <v>7.1275120908427079</v>
      </c>
    </row>
    <row r="110" spans="1:7">
      <c r="A110" s="1">
        <v>43371</v>
      </c>
      <c r="B110">
        <v>26458.31</v>
      </c>
      <c r="C110">
        <v>49504.160000000003</v>
      </c>
      <c r="D110">
        <v>116.94</v>
      </c>
      <c r="E110">
        <v>135.30000000000001</v>
      </c>
      <c r="F110">
        <v>18.812000000000001</v>
      </c>
      <c r="G110">
        <v>7.1922177333616846</v>
      </c>
    </row>
    <row r="111" spans="1:7">
      <c r="A111" s="1">
        <v>43374</v>
      </c>
      <c r="B111">
        <v>26651.21</v>
      </c>
      <c r="C111">
        <v>49841.47</v>
      </c>
      <c r="D111">
        <v>116.24</v>
      </c>
      <c r="E111">
        <v>136.38</v>
      </c>
      <c r="F111">
        <v>18.723099999999999</v>
      </c>
      <c r="G111">
        <v>7.2840501839973086</v>
      </c>
    </row>
    <row r="112" spans="1:7">
      <c r="A112" s="1">
        <v>43375</v>
      </c>
      <c r="B112">
        <v>26773.94</v>
      </c>
      <c r="C112">
        <v>49376.5</v>
      </c>
      <c r="D112">
        <v>117.66</v>
      </c>
      <c r="E112">
        <v>132.25</v>
      </c>
      <c r="F112">
        <v>18.653099999999998</v>
      </c>
      <c r="G112">
        <v>7.0899743206223098</v>
      </c>
    </row>
    <row r="113" spans="1:7">
      <c r="A113" s="1">
        <v>43376</v>
      </c>
      <c r="B113">
        <v>26828.39</v>
      </c>
      <c r="C113">
        <v>49005.35</v>
      </c>
      <c r="D113">
        <v>116.91</v>
      </c>
      <c r="E113">
        <v>133.24</v>
      </c>
      <c r="F113">
        <v>18.750299999999999</v>
      </c>
      <c r="G113">
        <v>7.1060196370191422</v>
      </c>
    </row>
    <row r="114" spans="1:7">
      <c r="A114" s="1">
        <v>43377</v>
      </c>
      <c r="B114">
        <v>26627.48</v>
      </c>
      <c r="C114">
        <v>48683.26</v>
      </c>
      <c r="D114">
        <v>116.13</v>
      </c>
      <c r="E114">
        <v>132.1</v>
      </c>
      <c r="F114">
        <v>18.801400000000001</v>
      </c>
      <c r="G114">
        <v>7.0260725265139827</v>
      </c>
    </row>
    <row r="115" spans="1:7">
      <c r="A115" s="1">
        <v>43378</v>
      </c>
      <c r="B115">
        <v>26447.05</v>
      </c>
      <c r="C115">
        <v>48052.85</v>
      </c>
      <c r="D115">
        <v>114.78</v>
      </c>
      <c r="E115">
        <v>131.82</v>
      </c>
      <c r="F115">
        <v>19.1328</v>
      </c>
      <c r="G115">
        <v>6.8897390868038135</v>
      </c>
    </row>
    <row r="116" spans="1:7">
      <c r="A116" s="1">
        <v>43381</v>
      </c>
      <c r="B116">
        <v>26486.78</v>
      </c>
      <c r="C116">
        <v>48093.1</v>
      </c>
      <c r="D116">
        <v>116.02</v>
      </c>
      <c r="E116">
        <v>129.82</v>
      </c>
      <c r="F116">
        <v>18.944400000000002</v>
      </c>
      <c r="G116">
        <v>6.8526846983805232</v>
      </c>
    </row>
    <row r="117" spans="1:7">
      <c r="A117" s="1">
        <v>43382</v>
      </c>
      <c r="B117">
        <v>26430.57</v>
      </c>
      <c r="C117">
        <v>48505.22</v>
      </c>
      <c r="D117">
        <v>116.89</v>
      </c>
      <c r="E117">
        <v>131.91999999999999</v>
      </c>
      <c r="F117">
        <v>18.923400000000001</v>
      </c>
      <c r="G117">
        <v>6.9712630922561472</v>
      </c>
    </row>
    <row r="118" spans="1:7">
      <c r="A118" s="1">
        <v>43383</v>
      </c>
      <c r="B118">
        <v>25598.74</v>
      </c>
      <c r="C118">
        <v>48136.18</v>
      </c>
      <c r="D118">
        <v>112.86</v>
      </c>
      <c r="E118">
        <v>133.18</v>
      </c>
      <c r="F118">
        <v>19</v>
      </c>
      <c r="G118">
        <v>7.0094736842105263</v>
      </c>
    </row>
    <row r="119" spans="1:7">
      <c r="A119" s="1">
        <v>43384</v>
      </c>
      <c r="B119">
        <v>25052.83</v>
      </c>
      <c r="C119">
        <v>47558.23</v>
      </c>
      <c r="D119">
        <v>111.15</v>
      </c>
      <c r="E119">
        <v>132.08000000000001</v>
      </c>
      <c r="F119">
        <v>19.118300000000001</v>
      </c>
      <c r="G119">
        <v>6.9085640459664299</v>
      </c>
    </row>
    <row r="120" spans="1:7">
      <c r="A120" s="1">
        <v>43385</v>
      </c>
      <c r="B120">
        <v>25339.99</v>
      </c>
      <c r="C120">
        <v>47444.05</v>
      </c>
      <c r="D120">
        <v>112.61</v>
      </c>
      <c r="E120">
        <v>131.57</v>
      </c>
      <c r="F120">
        <v>19.021699999999999</v>
      </c>
      <c r="G120">
        <v>6.9168370860648629</v>
      </c>
    </row>
    <row r="121" spans="1:7">
      <c r="A121" s="1">
        <v>43388</v>
      </c>
      <c r="B121">
        <v>25250.55</v>
      </c>
      <c r="C121">
        <v>47739.09</v>
      </c>
      <c r="D121">
        <v>113.44</v>
      </c>
      <c r="E121">
        <v>132.18</v>
      </c>
      <c r="F121">
        <v>18.920200000000001</v>
      </c>
      <c r="G121">
        <v>6.9861840783924061</v>
      </c>
    </row>
    <row r="122" spans="1:7">
      <c r="A122" s="1">
        <v>43389</v>
      </c>
      <c r="B122">
        <v>25798.42</v>
      </c>
      <c r="C122">
        <v>48191.57</v>
      </c>
      <c r="D122">
        <v>116.19</v>
      </c>
      <c r="E122">
        <v>132.58000000000001</v>
      </c>
      <c r="F122">
        <v>18.8096</v>
      </c>
      <c r="G122">
        <v>7.0485284110241588</v>
      </c>
    </row>
    <row r="123" spans="1:7">
      <c r="A123" s="1">
        <v>43390</v>
      </c>
      <c r="B123">
        <v>25706.68</v>
      </c>
      <c r="C123">
        <v>47887.95</v>
      </c>
      <c r="D123">
        <v>117.13</v>
      </c>
      <c r="E123">
        <v>133</v>
      </c>
      <c r="F123">
        <v>18.769300000000001</v>
      </c>
      <c r="G123">
        <v>7.0860394367397816</v>
      </c>
    </row>
    <row r="124" spans="1:7">
      <c r="A124" s="1">
        <v>43391</v>
      </c>
      <c r="B124">
        <v>25379.45</v>
      </c>
      <c r="C124">
        <v>47024.46</v>
      </c>
      <c r="D124">
        <v>116.18</v>
      </c>
      <c r="E124">
        <v>130.82</v>
      </c>
      <c r="F124">
        <v>18.801200000000001</v>
      </c>
      <c r="G124">
        <v>6.9580665063932079</v>
      </c>
    </row>
    <row r="125" spans="1:7">
      <c r="A125" s="1">
        <v>43392</v>
      </c>
      <c r="B125">
        <v>25444.34</v>
      </c>
      <c r="C125">
        <v>47437.45</v>
      </c>
      <c r="D125">
        <v>118.9</v>
      </c>
      <c r="E125">
        <v>133.16</v>
      </c>
      <c r="F125">
        <v>19.101800000000001</v>
      </c>
      <c r="G125">
        <v>6.9710707891402901</v>
      </c>
    </row>
    <row r="126" spans="1:7">
      <c r="A126" s="1">
        <v>43395</v>
      </c>
      <c r="B126">
        <v>25317.41</v>
      </c>
      <c r="C126">
        <v>46962.74</v>
      </c>
      <c r="D126">
        <v>118.27</v>
      </c>
      <c r="E126">
        <v>131.86000000000001</v>
      </c>
      <c r="F126">
        <v>19.218299999999999</v>
      </c>
      <c r="G126">
        <v>6.8611687818381446</v>
      </c>
    </row>
    <row r="127" spans="1:7">
      <c r="A127" s="1">
        <v>43396</v>
      </c>
      <c r="B127">
        <v>25191.43</v>
      </c>
      <c r="C127">
        <v>46449.03</v>
      </c>
      <c r="D127">
        <v>117.85</v>
      </c>
      <c r="E127">
        <v>128.77000000000001</v>
      </c>
      <c r="F127">
        <v>19.366900000000001</v>
      </c>
      <c r="G127">
        <v>6.6489732481708481</v>
      </c>
    </row>
    <row r="128" spans="1:7">
      <c r="A128" s="1">
        <v>43397</v>
      </c>
      <c r="B128">
        <v>24583.42</v>
      </c>
      <c r="C128">
        <v>45959.040000000001</v>
      </c>
      <c r="D128">
        <v>111.61</v>
      </c>
      <c r="E128">
        <v>126.34</v>
      </c>
      <c r="F128">
        <v>19.416899999999998</v>
      </c>
      <c r="G128">
        <v>6.50670292374169</v>
      </c>
    </row>
    <row r="129" spans="1:7">
      <c r="A129" s="1">
        <v>43398</v>
      </c>
      <c r="B129">
        <v>24984.55</v>
      </c>
      <c r="C129">
        <v>46275.71</v>
      </c>
      <c r="D129">
        <v>114.16</v>
      </c>
      <c r="E129">
        <v>127.92</v>
      </c>
      <c r="F129">
        <v>19.462299999999999</v>
      </c>
      <c r="G129">
        <v>6.5727072339857058</v>
      </c>
    </row>
    <row r="130" spans="1:7">
      <c r="A130" s="1">
        <v>43399</v>
      </c>
      <c r="B130">
        <v>24688.31</v>
      </c>
      <c r="C130">
        <v>45803.33</v>
      </c>
      <c r="D130">
        <v>113.19</v>
      </c>
      <c r="E130">
        <v>125.96</v>
      </c>
      <c r="F130">
        <v>19.438300000000002</v>
      </c>
      <c r="G130">
        <v>6.4799905341516482</v>
      </c>
    </row>
    <row r="131" spans="1:7">
      <c r="A131" s="1">
        <v>43402</v>
      </c>
      <c r="B131">
        <v>24442.92</v>
      </c>
      <c r="C131">
        <v>43879.13</v>
      </c>
      <c r="D131">
        <v>113.04</v>
      </c>
      <c r="E131">
        <v>115.19</v>
      </c>
      <c r="F131">
        <v>19.478999999999999</v>
      </c>
      <c r="G131">
        <v>5.9135479234046926</v>
      </c>
    </row>
    <row r="132" spans="1:7">
      <c r="A132" s="1">
        <v>43403</v>
      </c>
      <c r="B132">
        <v>24874.639999999999</v>
      </c>
      <c r="C132">
        <v>43538.12</v>
      </c>
      <c r="D132">
        <v>114.76</v>
      </c>
      <c r="E132">
        <v>110.05</v>
      </c>
      <c r="F132">
        <v>19.802199999999999</v>
      </c>
      <c r="G132">
        <v>5.5574633121572354</v>
      </c>
    </row>
    <row r="133" spans="1:7">
      <c r="A133" s="1">
        <v>43404</v>
      </c>
      <c r="B133">
        <v>25115.759999999998</v>
      </c>
      <c r="C133">
        <v>43942.55</v>
      </c>
      <c r="D133">
        <v>114.83</v>
      </c>
      <c r="E133">
        <v>111.76</v>
      </c>
      <c r="F133">
        <v>20.0258</v>
      </c>
      <c r="G133">
        <v>5.5808007670105564</v>
      </c>
    </row>
    <row r="134" spans="1:7">
      <c r="A134" s="1">
        <v>43405</v>
      </c>
      <c r="B134">
        <v>25380.74</v>
      </c>
      <c r="C134">
        <v>45446.83</v>
      </c>
      <c r="D134">
        <v>116.1</v>
      </c>
      <c r="E134">
        <v>118.69</v>
      </c>
      <c r="F134">
        <v>20.317699999999999</v>
      </c>
      <c r="G134">
        <v>5.8417045236419476</v>
      </c>
    </row>
    <row r="135" spans="1:7">
      <c r="A135" s="1">
        <v>43409</v>
      </c>
      <c r="B135">
        <v>25461.7</v>
      </c>
      <c r="C135">
        <v>46817.36</v>
      </c>
      <c r="D135">
        <v>115.45</v>
      </c>
      <c r="E135">
        <v>123.74</v>
      </c>
      <c r="F135">
        <v>20.132899999999999</v>
      </c>
      <c r="G135">
        <v>6.1461587749405204</v>
      </c>
    </row>
    <row r="136" spans="1:7">
      <c r="A136" s="1">
        <v>43410</v>
      </c>
      <c r="B136">
        <v>25635.01</v>
      </c>
      <c r="C136">
        <v>46328.35</v>
      </c>
      <c r="D136">
        <v>116.71</v>
      </c>
      <c r="E136">
        <v>121.79</v>
      </c>
      <c r="F136">
        <v>19.9636</v>
      </c>
      <c r="G136">
        <v>6.100603097637701</v>
      </c>
    </row>
    <row r="137" spans="1:7">
      <c r="A137" s="1">
        <v>43411</v>
      </c>
      <c r="B137">
        <v>26180.3</v>
      </c>
      <c r="C137">
        <v>46917.4</v>
      </c>
      <c r="D137">
        <v>117.05</v>
      </c>
      <c r="E137">
        <v>121.39</v>
      </c>
      <c r="F137">
        <v>19.860900000000001</v>
      </c>
      <c r="G137">
        <v>6.1120090227532486</v>
      </c>
    </row>
    <row r="138" spans="1:7">
      <c r="A138" s="1">
        <v>43412</v>
      </c>
      <c r="B138">
        <v>26191.22</v>
      </c>
      <c r="C138">
        <v>44190.25</v>
      </c>
      <c r="D138">
        <v>116</v>
      </c>
      <c r="E138">
        <v>106.94</v>
      </c>
      <c r="F138">
        <v>19.8245</v>
      </c>
      <c r="G138">
        <v>5.3943352921889582</v>
      </c>
    </row>
    <row r="139" spans="1:7">
      <c r="A139" s="1">
        <v>43413</v>
      </c>
      <c r="B139">
        <v>25989.3</v>
      </c>
      <c r="C139">
        <v>44263.74</v>
      </c>
      <c r="D139">
        <v>118</v>
      </c>
      <c r="E139">
        <v>105.41</v>
      </c>
      <c r="F139">
        <v>20.043800000000001</v>
      </c>
      <c r="G139">
        <v>5.2589828276075394</v>
      </c>
    </row>
    <row r="140" spans="1:7">
      <c r="A140" s="1">
        <v>43416</v>
      </c>
      <c r="B140">
        <v>25387.18</v>
      </c>
      <c r="C140">
        <v>43310.01</v>
      </c>
      <c r="D140">
        <v>116.7</v>
      </c>
      <c r="E140">
        <v>98.74</v>
      </c>
      <c r="F140">
        <v>20.3614</v>
      </c>
      <c r="G140">
        <v>4.8493718506585992</v>
      </c>
    </row>
    <row r="141" spans="1:7">
      <c r="A141" s="1">
        <v>43417</v>
      </c>
      <c r="B141">
        <v>25286.49</v>
      </c>
      <c r="C141">
        <v>42421.33</v>
      </c>
      <c r="D141">
        <v>116.85</v>
      </c>
      <c r="E141">
        <v>97.54</v>
      </c>
      <c r="F141">
        <v>20.317900000000002</v>
      </c>
      <c r="G141">
        <v>4.800692985003371</v>
      </c>
    </row>
    <row r="142" spans="1:7">
      <c r="A142" s="1">
        <v>43418</v>
      </c>
      <c r="B142">
        <v>25080.5</v>
      </c>
      <c r="C142">
        <v>42343.96</v>
      </c>
      <c r="D142">
        <v>117.12</v>
      </c>
      <c r="E142">
        <v>100.48</v>
      </c>
      <c r="F142">
        <v>20.515799999999999</v>
      </c>
      <c r="G142">
        <v>4.8976886107292925</v>
      </c>
    </row>
    <row r="143" spans="1:7">
      <c r="A143" s="1">
        <v>43419</v>
      </c>
      <c r="B143">
        <v>25289.27</v>
      </c>
      <c r="C143">
        <v>41450.65</v>
      </c>
      <c r="D143">
        <v>117.11</v>
      </c>
      <c r="E143">
        <v>96.45</v>
      </c>
      <c r="F143">
        <v>20.3979</v>
      </c>
      <c r="G143">
        <v>4.7284279264041889</v>
      </c>
    </row>
    <row r="144" spans="1:7">
      <c r="A144" s="1">
        <v>43420</v>
      </c>
      <c r="B144">
        <v>25413.22</v>
      </c>
      <c r="C144">
        <v>42319.27</v>
      </c>
      <c r="D144">
        <v>116.19</v>
      </c>
      <c r="E144">
        <v>98.24</v>
      </c>
      <c r="F144">
        <v>20.3371</v>
      </c>
      <c r="G144">
        <v>4.8305805645839373</v>
      </c>
    </row>
    <row r="145" spans="1:7">
      <c r="A145" s="1">
        <v>43424</v>
      </c>
      <c r="B145">
        <v>24465.64</v>
      </c>
      <c r="C145">
        <v>41797.370000000003</v>
      </c>
      <c r="D145">
        <v>111.87</v>
      </c>
      <c r="E145">
        <v>97.46</v>
      </c>
      <c r="F145">
        <v>20.155000000000001</v>
      </c>
      <c r="G145">
        <v>4.8355246837013146</v>
      </c>
    </row>
    <row r="146" spans="1:7">
      <c r="A146" s="1">
        <v>43425</v>
      </c>
      <c r="B146">
        <v>24464.69</v>
      </c>
      <c r="C146">
        <v>41499.93</v>
      </c>
      <c r="D146">
        <v>113.03</v>
      </c>
      <c r="E146">
        <v>96.69</v>
      </c>
      <c r="F146">
        <v>20.412299999999998</v>
      </c>
      <c r="G146">
        <v>4.7368498405373236</v>
      </c>
    </row>
    <row r="147" spans="1:7">
      <c r="A147" s="1">
        <v>43427</v>
      </c>
      <c r="B147">
        <v>24285.95</v>
      </c>
      <c r="C147">
        <v>41144.33</v>
      </c>
      <c r="D147">
        <v>112.08</v>
      </c>
      <c r="E147">
        <v>96.07</v>
      </c>
      <c r="F147">
        <v>20.298400000000001</v>
      </c>
      <c r="G147">
        <v>4.7328853505695028</v>
      </c>
    </row>
    <row r="148" spans="1:7">
      <c r="A148" s="1">
        <v>43430</v>
      </c>
      <c r="B148">
        <v>24640.240000000002</v>
      </c>
      <c r="C148">
        <v>39427.279999999999</v>
      </c>
      <c r="D148">
        <v>112.55</v>
      </c>
      <c r="E148">
        <v>83.63</v>
      </c>
      <c r="F148">
        <v>20.3935</v>
      </c>
      <c r="G148">
        <v>4.100816436609704</v>
      </c>
    </row>
    <row r="149" spans="1:7">
      <c r="A149" s="1">
        <v>43431</v>
      </c>
      <c r="B149">
        <v>24748.73</v>
      </c>
      <c r="C149">
        <v>39807.279999999999</v>
      </c>
      <c r="D149">
        <v>113.9</v>
      </c>
      <c r="E149">
        <v>84.91</v>
      </c>
      <c r="F149">
        <v>20.5304</v>
      </c>
      <c r="G149">
        <v>4.1358181038849704</v>
      </c>
    </row>
    <row r="150" spans="1:7">
      <c r="A150" s="1">
        <v>43432</v>
      </c>
      <c r="B150">
        <v>25366.43</v>
      </c>
      <c r="C150">
        <v>40989.480000000003</v>
      </c>
      <c r="D150">
        <v>116.1</v>
      </c>
      <c r="E150">
        <v>90.6</v>
      </c>
      <c r="F150">
        <v>20.497699999999998</v>
      </c>
      <c r="G150">
        <v>4.4200080984695846</v>
      </c>
    </row>
    <row r="151" spans="1:7">
      <c r="A151" s="1">
        <v>43433</v>
      </c>
      <c r="B151">
        <v>25338.84</v>
      </c>
      <c r="C151">
        <v>41913.449999999997</v>
      </c>
      <c r="D151">
        <v>116.61</v>
      </c>
      <c r="E151">
        <v>91.93</v>
      </c>
      <c r="F151">
        <v>20.410799999999998</v>
      </c>
      <c r="G151">
        <v>4.5039880847394524</v>
      </c>
    </row>
    <row r="152" spans="1:7">
      <c r="A152" s="1">
        <v>43434</v>
      </c>
      <c r="B152">
        <v>25538.46</v>
      </c>
      <c r="C152">
        <v>41732.78</v>
      </c>
      <c r="D152">
        <v>115.49</v>
      </c>
      <c r="E152">
        <v>93.15</v>
      </c>
      <c r="F152">
        <v>20.221699999999998</v>
      </c>
      <c r="G152">
        <v>4.6064376387741888</v>
      </c>
    </row>
    <row r="153" spans="1:7">
      <c r="A153" s="1">
        <v>43437</v>
      </c>
      <c r="B153">
        <v>25826.43</v>
      </c>
      <c r="C153">
        <v>42081.78</v>
      </c>
      <c r="D153">
        <v>115.74</v>
      </c>
      <c r="E153">
        <v>97.34</v>
      </c>
      <c r="F153">
        <v>20.345500000000001</v>
      </c>
      <c r="G153">
        <v>4.7843503477427438</v>
      </c>
    </row>
    <row r="154" spans="1:7">
      <c r="A154" s="1">
        <v>43438</v>
      </c>
      <c r="B154">
        <v>25027.07</v>
      </c>
      <c r="C154">
        <v>41865.07</v>
      </c>
      <c r="D154">
        <v>112.87</v>
      </c>
      <c r="E154">
        <v>98.86</v>
      </c>
      <c r="F154">
        <v>20.2346</v>
      </c>
      <c r="G154">
        <v>4.8856908463720554</v>
      </c>
    </row>
    <row r="155" spans="1:7">
      <c r="A155" s="1">
        <v>43440</v>
      </c>
      <c r="B155">
        <v>24947.67</v>
      </c>
      <c r="C155">
        <v>41987</v>
      </c>
      <c r="D155">
        <v>114.33</v>
      </c>
      <c r="E155">
        <v>98.37</v>
      </c>
      <c r="F155">
        <v>20.5672</v>
      </c>
      <c r="G155">
        <v>4.7828581430627413</v>
      </c>
    </row>
    <row r="156" spans="1:7">
      <c r="A156" s="1">
        <v>43441</v>
      </c>
      <c r="B156">
        <v>24388.95</v>
      </c>
      <c r="C156">
        <v>41870.129999999997</v>
      </c>
      <c r="D156">
        <v>111.98</v>
      </c>
      <c r="E156">
        <v>95.84</v>
      </c>
      <c r="F156">
        <v>20.470500000000001</v>
      </c>
      <c r="G156">
        <v>4.6818592608876184</v>
      </c>
    </row>
    <row r="157" spans="1:7">
      <c r="A157" s="1">
        <v>43444</v>
      </c>
      <c r="B157">
        <v>24423.26</v>
      </c>
      <c r="C157">
        <v>41356.04</v>
      </c>
      <c r="D157">
        <v>111.86</v>
      </c>
      <c r="E157">
        <v>93.15</v>
      </c>
      <c r="F157">
        <v>20.260899999999999</v>
      </c>
      <c r="G157">
        <v>4.5975252826873438</v>
      </c>
    </row>
    <row r="158" spans="1:7">
      <c r="A158" s="1">
        <v>43445</v>
      </c>
      <c r="B158">
        <v>24370.240000000002</v>
      </c>
      <c r="C158">
        <v>40897.85</v>
      </c>
      <c r="D158">
        <v>111.97</v>
      </c>
      <c r="E158">
        <v>90.59</v>
      </c>
      <c r="F158">
        <v>20.362100000000002</v>
      </c>
      <c r="G158">
        <v>4.4489517289474074</v>
      </c>
    </row>
    <row r="159" spans="1:7">
      <c r="A159" s="1">
        <v>43447</v>
      </c>
      <c r="B159">
        <v>24597.38</v>
      </c>
      <c r="C159">
        <v>41512.51</v>
      </c>
      <c r="D159">
        <v>113.39</v>
      </c>
      <c r="E159">
        <v>91.68</v>
      </c>
      <c r="F159">
        <v>20.288900000000002</v>
      </c>
      <c r="G159">
        <v>4.5187269886489654</v>
      </c>
    </row>
    <row r="160" spans="1:7">
      <c r="A160" s="1">
        <v>43448</v>
      </c>
      <c r="B160">
        <v>24100.51</v>
      </c>
      <c r="C160">
        <v>41312.17</v>
      </c>
      <c r="D160">
        <v>112.2</v>
      </c>
      <c r="E160">
        <v>91.98</v>
      </c>
      <c r="F160">
        <v>20.256599999999999</v>
      </c>
      <c r="G160">
        <v>4.5407422765913337</v>
      </c>
    </row>
    <row r="161" spans="1:7">
      <c r="A161" s="1">
        <v>43451</v>
      </c>
      <c r="B161">
        <v>23592.98</v>
      </c>
      <c r="C161">
        <v>40340.51</v>
      </c>
      <c r="D161">
        <v>110.62</v>
      </c>
      <c r="E161">
        <v>88.58</v>
      </c>
      <c r="F161">
        <v>20.3337</v>
      </c>
      <c r="G161">
        <v>4.3563148861250038</v>
      </c>
    </row>
    <row r="162" spans="1:7">
      <c r="A162" s="1">
        <v>43452</v>
      </c>
      <c r="B162">
        <v>23675.64</v>
      </c>
      <c r="C162">
        <v>40917.57</v>
      </c>
      <c r="D162">
        <v>109.45</v>
      </c>
      <c r="E162">
        <v>92.55</v>
      </c>
      <c r="F162">
        <v>20.1126</v>
      </c>
      <c r="G162">
        <v>4.6015930312341515</v>
      </c>
    </row>
    <row r="163" spans="1:7">
      <c r="A163" s="1">
        <v>43453</v>
      </c>
      <c r="B163">
        <v>23323.66</v>
      </c>
      <c r="C163">
        <v>41388.28</v>
      </c>
      <c r="D163">
        <v>109.22</v>
      </c>
      <c r="E163">
        <v>95.39</v>
      </c>
      <c r="F163">
        <v>20.127700000000001</v>
      </c>
      <c r="G163">
        <v>4.7392399529007285</v>
      </c>
    </row>
    <row r="164" spans="1:7">
      <c r="A164" s="1">
        <v>43454</v>
      </c>
      <c r="B164">
        <v>22859.599999999999</v>
      </c>
      <c r="C164">
        <v>41683.269999999997</v>
      </c>
      <c r="D164">
        <v>107</v>
      </c>
      <c r="E164">
        <v>92.81</v>
      </c>
      <c r="F164">
        <v>20.029299999999999</v>
      </c>
      <c r="G164">
        <v>4.6337116124877058</v>
      </c>
    </row>
    <row r="165" spans="1:7">
      <c r="A165" s="1">
        <v>43455</v>
      </c>
      <c r="B165">
        <v>22445.37</v>
      </c>
      <c r="C165">
        <v>41468.559999999998</v>
      </c>
      <c r="D165">
        <v>104.22</v>
      </c>
      <c r="E165">
        <v>93.83</v>
      </c>
      <c r="F165">
        <v>19.908200000000001</v>
      </c>
      <c r="G165">
        <v>4.7131332817632936</v>
      </c>
    </row>
    <row r="166" spans="1:7">
      <c r="A166" s="1">
        <v>43458</v>
      </c>
      <c r="B166">
        <v>21792.2</v>
      </c>
      <c r="C166">
        <v>41380.11</v>
      </c>
      <c r="D166">
        <v>100.35</v>
      </c>
      <c r="E166">
        <v>92.8</v>
      </c>
      <c r="F166">
        <v>19.927499999999998</v>
      </c>
      <c r="G166">
        <v>4.6568811943294444</v>
      </c>
    </row>
    <row r="167" spans="1:7">
      <c r="A167" s="1">
        <v>43460</v>
      </c>
      <c r="B167">
        <v>22878.45</v>
      </c>
      <c r="C167">
        <v>41573.61</v>
      </c>
      <c r="D167">
        <v>105.83</v>
      </c>
      <c r="E167">
        <v>94.39</v>
      </c>
      <c r="F167">
        <v>19.847300000000001</v>
      </c>
      <c r="G167">
        <v>4.7558106140381815</v>
      </c>
    </row>
    <row r="168" spans="1:7">
      <c r="A168" s="1">
        <v>43461</v>
      </c>
      <c r="B168">
        <v>23138.82</v>
      </c>
      <c r="C168">
        <v>41417.85</v>
      </c>
      <c r="D168">
        <v>106.52</v>
      </c>
      <c r="E168">
        <v>93.57</v>
      </c>
      <c r="F168">
        <v>19.882300000000001</v>
      </c>
      <c r="G168">
        <v>4.7061959632436885</v>
      </c>
    </row>
    <row r="169" spans="1:7">
      <c r="A169" s="1">
        <v>43462</v>
      </c>
      <c r="B169">
        <v>23062.400000000001</v>
      </c>
      <c r="C169">
        <v>41459.15</v>
      </c>
      <c r="D169">
        <v>107.3</v>
      </c>
      <c r="E169">
        <v>93.68</v>
      </c>
      <c r="F169">
        <v>19.6829</v>
      </c>
      <c r="G169">
        <v>4.759461258249547</v>
      </c>
    </row>
    <row r="170" spans="1:7">
      <c r="A170" s="1">
        <v>43465</v>
      </c>
      <c r="B170">
        <v>23327.46</v>
      </c>
      <c r="C170">
        <v>41640.269999999997</v>
      </c>
      <c r="D170">
        <v>109.65</v>
      </c>
      <c r="E170">
        <v>95.78</v>
      </c>
      <c r="F170">
        <v>19.656600000000001</v>
      </c>
      <c r="G170">
        <v>4.8726636346061882</v>
      </c>
    </row>
    <row r="171" spans="1:7">
      <c r="A171" s="1">
        <v>43467</v>
      </c>
      <c r="B171">
        <v>23346.240000000002</v>
      </c>
      <c r="C171">
        <v>42271.14</v>
      </c>
      <c r="D171">
        <v>108.97</v>
      </c>
      <c r="E171">
        <v>98.22</v>
      </c>
      <c r="F171">
        <v>19.651199999999999</v>
      </c>
      <c r="G171">
        <v>4.9981680508060577</v>
      </c>
    </row>
    <row r="172" spans="1:7">
      <c r="A172" s="1">
        <v>43468</v>
      </c>
      <c r="B172">
        <v>22686.22</v>
      </c>
      <c r="C172">
        <v>42044.32</v>
      </c>
      <c r="D172">
        <v>106.33</v>
      </c>
      <c r="E172">
        <v>96.64</v>
      </c>
      <c r="F172">
        <v>19.587800000000001</v>
      </c>
      <c r="G172">
        <v>4.9336832109782618</v>
      </c>
    </row>
    <row r="173" spans="1:7">
      <c r="A173" s="1">
        <v>43469</v>
      </c>
      <c r="B173">
        <v>23433.16</v>
      </c>
      <c r="C173">
        <v>42455.13</v>
      </c>
      <c r="D173">
        <v>109.61</v>
      </c>
      <c r="E173">
        <v>95.55</v>
      </c>
      <c r="F173">
        <v>19.607299999999999</v>
      </c>
      <c r="G173">
        <v>4.8731849872241462</v>
      </c>
    </row>
    <row r="174" spans="1:7">
      <c r="A174" s="1">
        <v>43472</v>
      </c>
      <c r="B174">
        <v>23531.35</v>
      </c>
      <c r="C174">
        <v>42834.2</v>
      </c>
      <c r="D174">
        <v>110.56</v>
      </c>
      <c r="E174">
        <v>94.56</v>
      </c>
      <c r="F174">
        <v>19.490200000000002</v>
      </c>
      <c r="G174">
        <v>4.8516690439297694</v>
      </c>
    </row>
    <row r="175" spans="1:7">
      <c r="A175" s="1">
        <v>43473</v>
      </c>
      <c r="B175">
        <v>23787.45</v>
      </c>
      <c r="C175">
        <v>43542.87</v>
      </c>
      <c r="D175">
        <v>111.42</v>
      </c>
      <c r="E175">
        <v>97.14</v>
      </c>
      <c r="F175">
        <v>19.320799999999998</v>
      </c>
      <c r="G175">
        <v>5.0277421224794008</v>
      </c>
    </row>
    <row r="176" spans="1:7">
      <c r="A176" s="1">
        <v>43474</v>
      </c>
      <c r="B176">
        <v>23879.119999999999</v>
      </c>
      <c r="C176">
        <v>43648.07</v>
      </c>
      <c r="D176">
        <v>112.67</v>
      </c>
      <c r="E176">
        <v>99.7</v>
      </c>
      <c r="F176">
        <v>19.347899999999999</v>
      </c>
      <c r="G176">
        <v>5.1530140221936236</v>
      </c>
    </row>
    <row r="177" spans="1:7">
      <c r="A177" s="1">
        <v>43475</v>
      </c>
      <c r="B177">
        <v>24001.919999999998</v>
      </c>
      <c r="C177">
        <v>43668.95</v>
      </c>
      <c r="D177">
        <v>112.8</v>
      </c>
      <c r="E177">
        <v>103.61</v>
      </c>
      <c r="F177">
        <v>19.2456</v>
      </c>
      <c r="G177">
        <v>5.3835681922101672</v>
      </c>
    </row>
    <row r="178" spans="1:7">
      <c r="A178" s="1">
        <v>43476</v>
      </c>
      <c r="B178">
        <v>23995.95</v>
      </c>
      <c r="C178">
        <v>43556.11</v>
      </c>
      <c r="D178">
        <v>112.65</v>
      </c>
      <c r="E178">
        <v>106.48</v>
      </c>
      <c r="F178">
        <v>19.171399999999998</v>
      </c>
      <c r="G178">
        <v>5.5541066380128736</v>
      </c>
    </row>
    <row r="179" spans="1:7">
      <c r="A179" s="1">
        <v>43479</v>
      </c>
      <c r="B179">
        <v>23909.84</v>
      </c>
      <c r="C179">
        <v>43397.98</v>
      </c>
      <c r="D179">
        <v>112.42</v>
      </c>
      <c r="E179">
        <v>103.08</v>
      </c>
      <c r="F179">
        <v>19.1236</v>
      </c>
      <c r="G179">
        <v>5.3901984981907169</v>
      </c>
    </row>
    <row r="180" spans="1:7">
      <c r="A180" s="1">
        <v>43480</v>
      </c>
      <c r="B180">
        <v>24065.59</v>
      </c>
      <c r="C180">
        <v>43603.62</v>
      </c>
      <c r="D180">
        <v>111.76</v>
      </c>
      <c r="E180">
        <v>102.03</v>
      </c>
      <c r="F180">
        <v>19.006399999999999</v>
      </c>
      <c r="G180">
        <v>5.3681917669837533</v>
      </c>
    </row>
    <row r="181" spans="1:7">
      <c r="A181" s="1">
        <v>43481</v>
      </c>
      <c r="B181">
        <v>24207.16</v>
      </c>
      <c r="C181">
        <v>43819.53</v>
      </c>
      <c r="D181">
        <v>110.91</v>
      </c>
      <c r="E181">
        <v>103.66</v>
      </c>
      <c r="F181">
        <v>19.0457</v>
      </c>
      <c r="G181">
        <v>5.44269835185895</v>
      </c>
    </row>
    <row r="182" spans="1:7">
      <c r="A182" s="1">
        <v>43482</v>
      </c>
      <c r="B182">
        <v>24370.1</v>
      </c>
      <c r="C182">
        <v>43932.08</v>
      </c>
      <c r="D182">
        <v>111.01</v>
      </c>
      <c r="E182">
        <v>106.37</v>
      </c>
      <c r="F182">
        <v>18.9908</v>
      </c>
      <c r="G182">
        <v>5.6011331802767659</v>
      </c>
    </row>
    <row r="183" spans="1:7">
      <c r="A183" s="1">
        <v>43483</v>
      </c>
      <c r="B183">
        <v>24706.35</v>
      </c>
      <c r="C183">
        <v>44241.54</v>
      </c>
      <c r="D183">
        <v>111.04</v>
      </c>
      <c r="E183">
        <v>109.09</v>
      </c>
      <c r="F183">
        <v>19.062999999999999</v>
      </c>
      <c r="G183">
        <v>5.7226039972722029</v>
      </c>
    </row>
    <row r="184" spans="1:7">
      <c r="A184" s="1">
        <v>43487</v>
      </c>
      <c r="B184">
        <v>24404.48</v>
      </c>
      <c r="C184">
        <v>43768.08</v>
      </c>
      <c r="D184">
        <v>110.6</v>
      </c>
      <c r="E184">
        <v>107.16</v>
      </c>
      <c r="F184">
        <v>19.190200000000001</v>
      </c>
      <c r="G184">
        <v>5.584100217819512</v>
      </c>
    </row>
    <row r="185" spans="1:7">
      <c r="A185" s="1">
        <v>43488</v>
      </c>
      <c r="B185">
        <v>24575.62</v>
      </c>
      <c r="C185">
        <v>43679.67</v>
      </c>
      <c r="D185">
        <v>111.12</v>
      </c>
      <c r="E185">
        <v>108.66</v>
      </c>
      <c r="F185">
        <v>19.1297</v>
      </c>
      <c r="G185">
        <v>5.6801727157247628</v>
      </c>
    </row>
    <row r="186" spans="1:7">
      <c r="A186" s="1">
        <v>43489</v>
      </c>
      <c r="B186">
        <v>24553.24</v>
      </c>
      <c r="C186">
        <v>43566.11</v>
      </c>
      <c r="D186">
        <v>110.55</v>
      </c>
      <c r="E186">
        <v>109.13</v>
      </c>
      <c r="F186">
        <v>19.077100000000002</v>
      </c>
      <c r="G186">
        <v>5.7204711407918385</v>
      </c>
    </row>
    <row r="187" spans="1:7">
      <c r="A187" s="1">
        <v>43490</v>
      </c>
      <c r="B187">
        <v>24737.200000000001</v>
      </c>
      <c r="C187">
        <v>43638.62</v>
      </c>
      <c r="D187">
        <v>111.09</v>
      </c>
      <c r="E187">
        <v>108.2</v>
      </c>
      <c r="F187">
        <v>18.985900000000001</v>
      </c>
      <c r="G187">
        <v>5.6989660748239483</v>
      </c>
    </row>
    <row r="188" spans="1:7">
      <c r="A188" s="1">
        <v>43493</v>
      </c>
      <c r="B188">
        <v>24528.22</v>
      </c>
      <c r="C188">
        <v>43626.15</v>
      </c>
      <c r="D188">
        <v>110.81</v>
      </c>
      <c r="E188">
        <v>107.12</v>
      </c>
      <c r="F188">
        <v>18.928000000000001</v>
      </c>
      <c r="G188">
        <v>5.6593406593406597</v>
      </c>
    </row>
    <row r="189" spans="1:7">
      <c r="A189" s="1">
        <v>43494</v>
      </c>
      <c r="B189">
        <v>24579.96</v>
      </c>
      <c r="C189">
        <v>43700.1</v>
      </c>
      <c r="D189">
        <v>110.9</v>
      </c>
      <c r="E189">
        <v>107.76</v>
      </c>
      <c r="F189">
        <v>19.0381</v>
      </c>
      <c r="G189">
        <v>5.660228699292472</v>
      </c>
    </row>
    <row r="190" spans="1:7">
      <c r="A190" s="1">
        <v>43495</v>
      </c>
      <c r="B190">
        <v>25014.86</v>
      </c>
      <c r="C190">
        <v>43631.360000000001</v>
      </c>
      <c r="D190">
        <v>110.13</v>
      </c>
      <c r="E190">
        <v>106.84</v>
      </c>
      <c r="F190">
        <v>18.997199999999999</v>
      </c>
      <c r="G190">
        <v>5.6239866927757776</v>
      </c>
    </row>
    <row r="191" spans="1:7">
      <c r="A191" s="1">
        <v>43496</v>
      </c>
      <c r="B191">
        <v>24999.67</v>
      </c>
      <c r="C191">
        <v>43987.94</v>
      </c>
      <c r="D191">
        <v>111.52</v>
      </c>
      <c r="E191">
        <v>106.16</v>
      </c>
      <c r="F191">
        <v>19.162299999999998</v>
      </c>
      <c r="G191">
        <v>5.5400447754183997</v>
      </c>
    </row>
    <row r="192" spans="1:7">
      <c r="A192" s="1">
        <v>43497</v>
      </c>
      <c r="B192">
        <v>25063.89</v>
      </c>
      <c r="C192">
        <v>43738.27</v>
      </c>
      <c r="D192">
        <v>111.3</v>
      </c>
      <c r="E192">
        <v>105.13</v>
      </c>
      <c r="F192">
        <v>19.038799999999998</v>
      </c>
      <c r="G192">
        <v>5.5218816311952432</v>
      </c>
    </row>
    <row r="193" spans="1:7">
      <c r="A193" s="1">
        <v>43501</v>
      </c>
      <c r="B193">
        <v>25411.52</v>
      </c>
      <c r="C193">
        <v>44337.1</v>
      </c>
      <c r="D193">
        <v>112.66</v>
      </c>
      <c r="E193">
        <v>107.65</v>
      </c>
      <c r="F193">
        <v>19.1098</v>
      </c>
      <c r="G193">
        <v>5.6332353033522073</v>
      </c>
    </row>
    <row r="194" spans="1:7">
      <c r="A194" s="1">
        <v>43502</v>
      </c>
      <c r="B194">
        <v>25390.3</v>
      </c>
      <c r="C194">
        <v>43855.79</v>
      </c>
      <c r="D194">
        <v>111.41</v>
      </c>
      <c r="E194">
        <v>106.93</v>
      </c>
      <c r="F194">
        <v>19.0824</v>
      </c>
      <c r="G194">
        <v>5.6035928394751187</v>
      </c>
    </row>
    <row r="195" spans="1:7">
      <c r="A195" s="1">
        <v>43503</v>
      </c>
      <c r="B195">
        <v>25169.53</v>
      </c>
      <c r="C195">
        <v>43624.55</v>
      </c>
      <c r="D195">
        <v>110.95</v>
      </c>
      <c r="E195">
        <v>105.13</v>
      </c>
      <c r="F195">
        <v>19.105799999999999</v>
      </c>
      <c r="G195">
        <v>5.5025175601126364</v>
      </c>
    </row>
    <row r="196" spans="1:7">
      <c r="A196" s="1">
        <v>43504</v>
      </c>
      <c r="B196">
        <v>25106.33</v>
      </c>
      <c r="C196">
        <v>43180.45</v>
      </c>
      <c r="D196">
        <v>111.51</v>
      </c>
      <c r="E196">
        <v>104.58</v>
      </c>
      <c r="F196">
        <v>19.079999999999998</v>
      </c>
      <c r="G196">
        <v>5.4811320754716988</v>
      </c>
    </row>
    <row r="197" spans="1:7">
      <c r="A197" s="1">
        <v>43507</v>
      </c>
      <c r="B197">
        <v>25053.11</v>
      </c>
      <c r="C197">
        <v>43285.17</v>
      </c>
      <c r="D197">
        <v>109.44</v>
      </c>
      <c r="E197">
        <v>105.13</v>
      </c>
      <c r="F197">
        <v>19.089300000000001</v>
      </c>
      <c r="G197">
        <v>5.5072737083077952</v>
      </c>
    </row>
    <row r="198" spans="1:7">
      <c r="A198" s="1">
        <v>43508</v>
      </c>
      <c r="B198">
        <v>25425.759999999998</v>
      </c>
      <c r="C198">
        <v>43113.79</v>
      </c>
      <c r="D198">
        <v>109.2</v>
      </c>
      <c r="E198">
        <v>105.37</v>
      </c>
      <c r="F198">
        <v>19.252400000000002</v>
      </c>
      <c r="G198">
        <v>5.4730838752571103</v>
      </c>
    </row>
    <row r="199" spans="1:7">
      <c r="A199" s="1">
        <v>43509</v>
      </c>
      <c r="B199">
        <v>25543.27</v>
      </c>
      <c r="C199">
        <v>42284.06</v>
      </c>
      <c r="D199">
        <v>110.2</v>
      </c>
      <c r="E199">
        <v>101.37</v>
      </c>
      <c r="F199">
        <v>19.2592</v>
      </c>
      <c r="G199">
        <v>5.2634585029492404</v>
      </c>
    </row>
    <row r="200" spans="1:7">
      <c r="A200" s="1">
        <v>43510</v>
      </c>
      <c r="B200">
        <v>25439.39</v>
      </c>
      <c r="C200">
        <v>42725.22</v>
      </c>
      <c r="D200">
        <v>110.66</v>
      </c>
      <c r="E200">
        <v>100.34</v>
      </c>
      <c r="F200">
        <v>19.4084</v>
      </c>
      <c r="G200">
        <v>5.1699264236103959</v>
      </c>
    </row>
    <row r="201" spans="1:7">
      <c r="A201" s="1">
        <v>43511</v>
      </c>
      <c r="B201">
        <v>25883.25</v>
      </c>
      <c r="C201">
        <v>42988.72</v>
      </c>
      <c r="D201">
        <v>112.59</v>
      </c>
      <c r="E201">
        <v>100.82</v>
      </c>
      <c r="F201">
        <v>19.3569</v>
      </c>
      <c r="G201">
        <v>5.2084786303591999</v>
      </c>
    </row>
    <row r="202" spans="1:7">
      <c r="A202" s="1">
        <v>43515</v>
      </c>
      <c r="B202">
        <v>25891.32</v>
      </c>
      <c r="C202">
        <v>42949.5</v>
      </c>
      <c r="D202">
        <v>113.51</v>
      </c>
      <c r="E202">
        <v>102.98</v>
      </c>
      <c r="F202">
        <v>19.2578</v>
      </c>
      <c r="G202">
        <v>5.3474436332291333</v>
      </c>
    </row>
    <row r="203" spans="1:7">
      <c r="A203" s="1">
        <v>43516</v>
      </c>
      <c r="B203">
        <v>25954.44</v>
      </c>
      <c r="C203">
        <v>43178</v>
      </c>
      <c r="D203">
        <v>113.68</v>
      </c>
      <c r="E203">
        <v>102.4</v>
      </c>
      <c r="F203">
        <v>19.177800000000001</v>
      </c>
      <c r="G203">
        <v>5.3395071384621797</v>
      </c>
    </row>
    <row r="204" spans="1:7">
      <c r="A204" s="1">
        <v>43517</v>
      </c>
      <c r="B204">
        <v>25850.63</v>
      </c>
      <c r="C204">
        <v>43577.64</v>
      </c>
      <c r="D204">
        <v>114.29</v>
      </c>
      <c r="E204">
        <v>105.49</v>
      </c>
      <c r="F204">
        <v>19.183499999999999</v>
      </c>
      <c r="G204">
        <v>5.4989965334792918</v>
      </c>
    </row>
    <row r="205" spans="1:7">
      <c r="A205" s="1">
        <v>43518</v>
      </c>
      <c r="B205">
        <v>26031.81</v>
      </c>
      <c r="C205">
        <v>43738.66</v>
      </c>
      <c r="D205">
        <v>115.25</v>
      </c>
      <c r="E205">
        <v>107.01</v>
      </c>
      <c r="F205">
        <v>19.2652</v>
      </c>
      <c r="G205">
        <v>5.5545750887610827</v>
      </c>
    </row>
    <row r="206" spans="1:7">
      <c r="A206" s="1">
        <v>43521</v>
      </c>
      <c r="B206">
        <v>26091.95</v>
      </c>
      <c r="C206">
        <v>43664.33</v>
      </c>
      <c r="D206">
        <v>113.59</v>
      </c>
      <c r="E206">
        <v>107.01</v>
      </c>
      <c r="F206">
        <v>19.139399999999998</v>
      </c>
      <c r="G206">
        <v>5.5910843600112861</v>
      </c>
    </row>
    <row r="207" spans="1:7">
      <c r="A207" s="1">
        <v>43522</v>
      </c>
      <c r="B207">
        <v>26057.98</v>
      </c>
      <c r="C207">
        <v>43623.33</v>
      </c>
      <c r="D207">
        <v>113.5</v>
      </c>
      <c r="E207">
        <v>105.23</v>
      </c>
      <c r="F207">
        <v>19.118500000000001</v>
      </c>
      <c r="G207">
        <v>5.5040928943170231</v>
      </c>
    </row>
    <row r="208" spans="1:7">
      <c r="A208" s="1">
        <v>43523</v>
      </c>
      <c r="B208">
        <v>25985.16</v>
      </c>
      <c r="C208">
        <v>43311.18</v>
      </c>
      <c r="D208">
        <v>112.78</v>
      </c>
      <c r="E208">
        <v>103.62</v>
      </c>
      <c r="F208">
        <v>19.163</v>
      </c>
      <c r="G208">
        <v>5.4072953086677451</v>
      </c>
    </row>
    <row r="209" spans="1:7">
      <c r="A209" s="1">
        <v>43524</v>
      </c>
      <c r="B209">
        <v>25916</v>
      </c>
      <c r="C209">
        <v>42823.81</v>
      </c>
      <c r="D209">
        <v>112.84</v>
      </c>
      <c r="E209">
        <v>104.85</v>
      </c>
      <c r="F209">
        <v>19.220099999999999</v>
      </c>
      <c r="G209">
        <v>5.4552265596953191</v>
      </c>
    </row>
    <row r="210" spans="1:7">
      <c r="A210" s="1">
        <v>43525</v>
      </c>
      <c r="B210">
        <v>26026.32</v>
      </c>
      <c r="C210">
        <v>42619.23</v>
      </c>
      <c r="D210">
        <v>114.01</v>
      </c>
      <c r="E210">
        <v>105.76</v>
      </c>
      <c r="F210">
        <v>19.2607</v>
      </c>
      <c r="G210">
        <v>5.4909738483025023</v>
      </c>
    </row>
    <row r="211" spans="1:7">
      <c r="A211" s="1">
        <v>43528</v>
      </c>
      <c r="B211">
        <v>25819.65</v>
      </c>
      <c r="C211">
        <v>42418.49</v>
      </c>
      <c r="D211">
        <v>114.33</v>
      </c>
      <c r="E211">
        <v>106.08</v>
      </c>
      <c r="F211">
        <v>19.297799999999999</v>
      </c>
      <c r="G211">
        <v>5.4969996579921032</v>
      </c>
    </row>
    <row r="212" spans="1:7">
      <c r="A212" s="1">
        <v>43529</v>
      </c>
      <c r="B212">
        <v>25806.63</v>
      </c>
      <c r="C212">
        <v>42128.91</v>
      </c>
      <c r="D212">
        <v>114</v>
      </c>
      <c r="E212">
        <v>106.64</v>
      </c>
      <c r="F212">
        <v>19.303899999999999</v>
      </c>
      <c r="G212">
        <v>5.5242722973077987</v>
      </c>
    </row>
    <row r="213" spans="1:7">
      <c r="A213" s="1">
        <v>43530</v>
      </c>
      <c r="B213">
        <v>25673.46</v>
      </c>
      <c r="C213">
        <v>41908.15</v>
      </c>
      <c r="D213">
        <v>114.85</v>
      </c>
      <c r="E213">
        <v>103.37</v>
      </c>
      <c r="F213">
        <v>19.259699999999999</v>
      </c>
      <c r="G213">
        <v>5.3671656360171767</v>
      </c>
    </row>
    <row r="214" spans="1:7">
      <c r="A214" s="1">
        <v>43531</v>
      </c>
      <c r="B214">
        <v>25473.23</v>
      </c>
      <c r="C214">
        <v>41641.839999999997</v>
      </c>
      <c r="D214">
        <v>114.01</v>
      </c>
      <c r="E214">
        <v>100.89</v>
      </c>
      <c r="F214">
        <v>19.370799999999999</v>
      </c>
      <c r="G214">
        <v>5.2083548433724989</v>
      </c>
    </row>
    <row r="215" spans="1:7">
      <c r="A215" s="1">
        <v>43532</v>
      </c>
      <c r="B215">
        <v>25450.240000000002</v>
      </c>
      <c r="C215">
        <v>41586.699999999997</v>
      </c>
      <c r="D215">
        <v>113.81</v>
      </c>
      <c r="E215">
        <v>97.85</v>
      </c>
      <c r="F215">
        <v>19.522500000000001</v>
      </c>
      <c r="G215">
        <v>5.0121654501216542</v>
      </c>
    </row>
    <row r="216" spans="1:7">
      <c r="A216" s="1">
        <v>43535</v>
      </c>
      <c r="B216">
        <v>25650.880000000001</v>
      </c>
      <c r="C216">
        <v>41876.17</v>
      </c>
      <c r="D216">
        <v>114.75</v>
      </c>
      <c r="E216">
        <v>99.07</v>
      </c>
      <c r="F216">
        <v>19.490200000000002</v>
      </c>
      <c r="G216">
        <v>5.0830673877127985</v>
      </c>
    </row>
    <row r="217" spans="1:7">
      <c r="A217" s="1">
        <v>43536</v>
      </c>
      <c r="B217">
        <v>25554.66</v>
      </c>
      <c r="C217">
        <v>41740.620000000003</v>
      </c>
      <c r="D217">
        <v>114.73</v>
      </c>
      <c r="E217">
        <v>97.92</v>
      </c>
      <c r="F217">
        <v>19.424299999999999</v>
      </c>
      <c r="G217">
        <v>5.0411083024870917</v>
      </c>
    </row>
    <row r="218" spans="1:7">
      <c r="A218" s="1">
        <v>43537</v>
      </c>
      <c r="B218">
        <v>25702.89</v>
      </c>
      <c r="C218">
        <v>41932.559999999998</v>
      </c>
      <c r="D218">
        <v>114.09</v>
      </c>
      <c r="E218">
        <v>99.13</v>
      </c>
      <c r="F218">
        <v>19.3049</v>
      </c>
      <c r="G218">
        <v>5.1349657340882366</v>
      </c>
    </row>
    <row r="219" spans="1:7">
      <c r="A219" s="1">
        <v>43538</v>
      </c>
      <c r="B219">
        <v>25709.94</v>
      </c>
      <c r="C219">
        <v>41777.81</v>
      </c>
      <c r="D219">
        <v>114.48</v>
      </c>
      <c r="E219">
        <v>99.7</v>
      </c>
      <c r="F219">
        <v>19.332000000000001</v>
      </c>
      <c r="G219">
        <v>5.1572522242913301</v>
      </c>
    </row>
    <row r="220" spans="1:7">
      <c r="A220" s="1">
        <v>43539</v>
      </c>
      <c r="B220">
        <v>25848.87</v>
      </c>
      <c r="C220">
        <v>42210.46</v>
      </c>
      <c r="D220">
        <v>114.96</v>
      </c>
      <c r="E220">
        <v>100.8</v>
      </c>
      <c r="F220">
        <v>19.3233</v>
      </c>
      <c r="G220">
        <v>5.2165002872180217</v>
      </c>
    </row>
    <row r="221" spans="1:7">
      <c r="A221" s="1">
        <v>43543</v>
      </c>
      <c r="B221">
        <v>25887.38</v>
      </c>
      <c r="C221">
        <v>42378.61</v>
      </c>
      <c r="D221">
        <v>110</v>
      </c>
      <c r="E221">
        <v>102.61</v>
      </c>
      <c r="F221">
        <v>19.217600000000001</v>
      </c>
      <c r="G221">
        <v>5.3393764049621177</v>
      </c>
    </row>
    <row r="222" spans="1:7">
      <c r="A222" s="1">
        <v>43544</v>
      </c>
      <c r="B222">
        <v>25745.67</v>
      </c>
      <c r="C222">
        <v>43156.21</v>
      </c>
      <c r="D222">
        <v>109.99</v>
      </c>
      <c r="E222">
        <v>105.33</v>
      </c>
      <c r="F222">
        <v>19.000399999999999</v>
      </c>
      <c r="G222">
        <v>5.5435675038420245</v>
      </c>
    </row>
    <row r="223" spans="1:7">
      <c r="A223" s="1">
        <v>43545</v>
      </c>
      <c r="B223">
        <v>25962.51</v>
      </c>
      <c r="C223">
        <v>43251.19</v>
      </c>
      <c r="D223">
        <v>108.66</v>
      </c>
      <c r="E223">
        <v>105.46</v>
      </c>
      <c r="F223">
        <v>18.909800000000001</v>
      </c>
      <c r="G223">
        <v>5.5770024008715051</v>
      </c>
    </row>
    <row r="224" spans="1:7">
      <c r="A224" s="1">
        <v>43546</v>
      </c>
      <c r="B224">
        <v>25502.32</v>
      </c>
      <c r="C224">
        <v>42292.160000000003</v>
      </c>
      <c r="D224">
        <v>108.23</v>
      </c>
      <c r="E224">
        <v>101.24</v>
      </c>
      <c r="F224">
        <v>18.869399999999999</v>
      </c>
      <c r="G224">
        <v>5.3653004335060999</v>
      </c>
    </row>
    <row r="225" spans="1:7">
      <c r="A225" s="1">
        <v>43549</v>
      </c>
      <c r="B225">
        <v>25516.83</v>
      </c>
      <c r="C225">
        <v>42703.38</v>
      </c>
      <c r="D225">
        <v>107.79</v>
      </c>
      <c r="E225">
        <v>105</v>
      </c>
      <c r="F225">
        <v>19.136900000000001</v>
      </c>
      <c r="G225">
        <v>5.4867820806922749</v>
      </c>
    </row>
    <row r="226" spans="1:7">
      <c r="A226" s="1">
        <v>43550</v>
      </c>
      <c r="B226">
        <v>25657.73</v>
      </c>
      <c r="C226">
        <v>42826.16</v>
      </c>
      <c r="D226">
        <v>110.14</v>
      </c>
      <c r="E226">
        <v>105.18</v>
      </c>
      <c r="F226">
        <v>19.0151</v>
      </c>
      <c r="G226">
        <v>5.5313934715042254</v>
      </c>
    </row>
    <row r="227" spans="1:7">
      <c r="A227" s="1">
        <v>43551</v>
      </c>
      <c r="B227">
        <v>25625.59</v>
      </c>
      <c r="C227">
        <v>42947.55</v>
      </c>
      <c r="D227">
        <v>110.28</v>
      </c>
      <c r="E227">
        <v>105.43</v>
      </c>
      <c r="F227">
        <v>19.0989</v>
      </c>
      <c r="G227">
        <v>5.5202132059961571</v>
      </c>
    </row>
    <row r="228" spans="1:7">
      <c r="A228" s="1">
        <v>43552</v>
      </c>
      <c r="B228">
        <v>25717.46</v>
      </c>
      <c r="C228">
        <v>42942.23</v>
      </c>
      <c r="D228">
        <v>110.71</v>
      </c>
      <c r="E228">
        <v>106.06</v>
      </c>
      <c r="F228">
        <v>19.3201</v>
      </c>
      <c r="G228">
        <v>5.4896196189460715</v>
      </c>
    </row>
    <row r="229" spans="1:7">
      <c r="A229" s="1">
        <v>43553</v>
      </c>
      <c r="B229">
        <v>25928.68</v>
      </c>
      <c r="C229">
        <v>43281.279999999999</v>
      </c>
      <c r="D229">
        <v>111.03</v>
      </c>
      <c r="E229">
        <v>105.54</v>
      </c>
      <c r="F229">
        <v>19.379300000000001</v>
      </c>
      <c r="G229">
        <v>5.4460171420020336</v>
      </c>
    </row>
    <row r="230" spans="1:7">
      <c r="A230" s="1">
        <v>43556</v>
      </c>
      <c r="B230">
        <v>26258.42</v>
      </c>
      <c r="C230">
        <v>43672.06</v>
      </c>
      <c r="D230">
        <v>112.51</v>
      </c>
      <c r="E230">
        <v>106.2</v>
      </c>
      <c r="F230">
        <v>19.3779</v>
      </c>
      <c r="G230">
        <v>5.4804700199712046</v>
      </c>
    </row>
    <row r="231" spans="1:7">
      <c r="A231" s="1">
        <v>43557</v>
      </c>
      <c r="B231">
        <v>26179.13</v>
      </c>
      <c r="C231">
        <v>43324.59</v>
      </c>
      <c r="D231">
        <v>111.96</v>
      </c>
      <c r="E231">
        <v>107.5</v>
      </c>
      <c r="F231">
        <v>19.216899999999999</v>
      </c>
      <c r="G231">
        <v>5.5940344176219892</v>
      </c>
    </row>
    <row r="232" spans="1:7">
      <c r="A232" s="1">
        <v>43558</v>
      </c>
      <c r="B232">
        <v>26218.13</v>
      </c>
      <c r="C232">
        <v>43339.75</v>
      </c>
      <c r="D232">
        <v>112.52</v>
      </c>
      <c r="E232">
        <v>108.95</v>
      </c>
      <c r="F232">
        <v>19.227900000000002</v>
      </c>
      <c r="G232">
        <v>5.6662454038142487</v>
      </c>
    </row>
    <row r="233" spans="1:7">
      <c r="A233" s="1">
        <v>43559</v>
      </c>
      <c r="B233">
        <v>26384.63</v>
      </c>
      <c r="C233">
        <v>43937.39</v>
      </c>
      <c r="D233">
        <v>114.75</v>
      </c>
      <c r="E233">
        <v>112.76</v>
      </c>
      <c r="F233">
        <v>19.180499999999999</v>
      </c>
      <c r="G233">
        <v>5.8788874116941692</v>
      </c>
    </row>
    <row r="234" spans="1:7">
      <c r="A234" s="1">
        <v>43560</v>
      </c>
      <c r="B234">
        <v>26424.99</v>
      </c>
      <c r="C234">
        <v>44989.86</v>
      </c>
      <c r="D234">
        <v>115</v>
      </c>
      <c r="E234">
        <v>116.15</v>
      </c>
      <c r="F234">
        <v>19.172799999999999</v>
      </c>
      <c r="G234">
        <v>6.0580614203454903</v>
      </c>
    </row>
    <row r="235" spans="1:7">
      <c r="A235" s="1">
        <v>43563</v>
      </c>
      <c r="B235">
        <v>26341.02</v>
      </c>
      <c r="C235">
        <v>45436.28</v>
      </c>
      <c r="D235">
        <v>114.96</v>
      </c>
      <c r="E235">
        <v>118.83</v>
      </c>
      <c r="F235">
        <v>19.080500000000001</v>
      </c>
      <c r="G235">
        <v>6.2278242184429127</v>
      </c>
    </row>
    <row r="236" spans="1:7">
      <c r="A236" s="1">
        <v>43564</v>
      </c>
      <c r="B236">
        <v>26150.58</v>
      </c>
      <c r="C236">
        <v>45151.63</v>
      </c>
      <c r="D236">
        <v>116.86</v>
      </c>
      <c r="E236">
        <v>118.6</v>
      </c>
      <c r="F236">
        <v>18.970099999999999</v>
      </c>
      <c r="G236">
        <v>6.2519438484773406</v>
      </c>
    </row>
    <row r="237" spans="1:7">
      <c r="A237" s="1">
        <v>43565</v>
      </c>
      <c r="B237">
        <v>26157.16</v>
      </c>
      <c r="C237">
        <v>44909.14</v>
      </c>
      <c r="D237">
        <v>117.16</v>
      </c>
      <c r="E237">
        <v>117.04</v>
      </c>
      <c r="F237">
        <v>18.922899999999998</v>
      </c>
      <c r="G237">
        <v>6.1850984785630114</v>
      </c>
    </row>
    <row r="238" spans="1:7">
      <c r="A238" s="1">
        <v>43566</v>
      </c>
      <c r="B238">
        <v>26143.05</v>
      </c>
      <c r="C238">
        <v>44580.06</v>
      </c>
      <c r="D238">
        <v>116.6</v>
      </c>
      <c r="E238">
        <v>117.06</v>
      </c>
      <c r="F238">
        <v>18.835999999999999</v>
      </c>
      <c r="G238">
        <v>6.2146952643873439</v>
      </c>
    </row>
    <row r="239" spans="1:7">
      <c r="A239" s="1">
        <v>43567</v>
      </c>
      <c r="B239">
        <v>26412.3</v>
      </c>
      <c r="C239">
        <v>44686.06</v>
      </c>
      <c r="D239">
        <v>130.06</v>
      </c>
      <c r="E239">
        <v>120.53</v>
      </c>
      <c r="F239">
        <v>18.8432</v>
      </c>
      <c r="G239">
        <v>6.3964719368260168</v>
      </c>
    </row>
    <row r="240" spans="1:7">
      <c r="A240" s="1">
        <v>43570</v>
      </c>
      <c r="B240">
        <v>26384.77</v>
      </c>
      <c r="C240">
        <v>44625.78</v>
      </c>
      <c r="D240">
        <v>132.04</v>
      </c>
      <c r="E240">
        <v>118.22</v>
      </c>
      <c r="F240">
        <v>18.771899999999999</v>
      </c>
      <c r="G240">
        <v>6.2977109402884102</v>
      </c>
    </row>
    <row r="241" spans="1:7">
      <c r="A241" s="1">
        <v>43571</v>
      </c>
      <c r="B241">
        <v>26452.66</v>
      </c>
      <c r="C241">
        <v>45009.36</v>
      </c>
      <c r="D241">
        <v>129.9</v>
      </c>
      <c r="E241">
        <v>117.63</v>
      </c>
      <c r="F241">
        <v>18.8489</v>
      </c>
      <c r="G241">
        <v>6.2406824801447298</v>
      </c>
    </row>
    <row r="242" spans="1:7">
      <c r="A242" s="1">
        <v>43572</v>
      </c>
      <c r="B242">
        <v>26449.54</v>
      </c>
      <c r="C242">
        <v>45525.29</v>
      </c>
      <c r="D242">
        <v>131.75</v>
      </c>
      <c r="E242">
        <v>122.92</v>
      </c>
      <c r="F242">
        <v>18.951599999999999</v>
      </c>
      <c r="G242">
        <v>6.4859959053589149</v>
      </c>
    </row>
    <row r="243" spans="1:7">
      <c r="A243" s="1">
        <v>43577</v>
      </c>
      <c r="B243">
        <v>26511.05</v>
      </c>
      <c r="C243">
        <v>45381.22</v>
      </c>
      <c r="D243">
        <v>131.68</v>
      </c>
      <c r="E243">
        <v>123.16</v>
      </c>
      <c r="F243">
        <v>18.847999999999999</v>
      </c>
      <c r="G243">
        <v>6.534380305602717</v>
      </c>
    </row>
    <row r="244" spans="1:7">
      <c r="A244" s="1">
        <v>43578</v>
      </c>
      <c r="B244">
        <v>26656.39</v>
      </c>
      <c r="C244">
        <v>45148.32</v>
      </c>
      <c r="D244">
        <v>133.36000000000001</v>
      </c>
      <c r="E244">
        <v>123.08</v>
      </c>
      <c r="F244">
        <v>18.835899999999999</v>
      </c>
      <c r="G244">
        <v>6.5343307195302591</v>
      </c>
    </row>
    <row r="245" spans="1:7">
      <c r="A245" s="1">
        <v>43579</v>
      </c>
      <c r="B245">
        <v>26597.05</v>
      </c>
      <c r="C245">
        <v>45045.33</v>
      </c>
      <c r="D245">
        <v>135.1</v>
      </c>
      <c r="E245">
        <v>121.83</v>
      </c>
      <c r="F245">
        <v>18.957799999999999</v>
      </c>
      <c r="G245">
        <v>6.4263785882328124</v>
      </c>
    </row>
    <row r="246" spans="1:7">
      <c r="A246" s="1">
        <v>43580</v>
      </c>
      <c r="B246">
        <v>26462.080000000002</v>
      </c>
      <c r="C246">
        <v>45026.68</v>
      </c>
      <c r="D246">
        <v>137.24</v>
      </c>
      <c r="E246">
        <v>122.14</v>
      </c>
      <c r="F246">
        <v>19.0046</v>
      </c>
      <c r="G246">
        <v>6.4268650747713716</v>
      </c>
    </row>
    <row r="247" spans="1:7">
      <c r="A247" s="1">
        <v>43581</v>
      </c>
      <c r="B247">
        <v>26543.33</v>
      </c>
      <c r="C247">
        <v>44974.97</v>
      </c>
      <c r="D247">
        <v>139.91999999999999</v>
      </c>
      <c r="E247">
        <v>122.08</v>
      </c>
      <c r="F247">
        <v>19.094200000000001</v>
      </c>
      <c r="G247">
        <v>6.3935645379225106</v>
      </c>
    </row>
    <row r="248" spans="1:7">
      <c r="A248" s="1">
        <v>43584</v>
      </c>
      <c r="B248">
        <v>26554.39</v>
      </c>
      <c r="C248">
        <v>44956.73</v>
      </c>
      <c r="D248">
        <v>139.30000000000001</v>
      </c>
      <c r="E248">
        <v>123.69</v>
      </c>
      <c r="F248">
        <v>18.941400000000002</v>
      </c>
      <c r="G248">
        <v>6.5301403275365066</v>
      </c>
    </row>
    <row r="249" spans="1:7">
      <c r="A249" s="1">
        <v>43585</v>
      </c>
      <c r="B249">
        <v>26592.91</v>
      </c>
      <c r="C249">
        <v>44597.32</v>
      </c>
      <c r="D249">
        <v>136.97</v>
      </c>
      <c r="E249">
        <v>119.83</v>
      </c>
      <c r="F249">
        <v>19.012</v>
      </c>
      <c r="G249">
        <v>6.3028613507258573</v>
      </c>
    </row>
    <row r="250" spans="1:7">
      <c r="A250" s="1">
        <v>43587</v>
      </c>
      <c r="B250">
        <v>26307.79</v>
      </c>
      <c r="C250">
        <v>44312.43</v>
      </c>
      <c r="D250">
        <v>134.13999999999999</v>
      </c>
      <c r="E250">
        <v>114.22</v>
      </c>
      <c r="F250">
        <v>19.009899999999998</v>
      </c>
      <c r="G250">
        <v>6.008448229606679</v>
      </c>
    </row>
    <row r="251" spans="1:7">
      <c r="A251" s="1">
        <v>43588</v>
      </c>
      <c r="B251">
        <v>26504.95</v>
      </c>
      <c r="C251">
        <v>44277.24</v>
      </c>
      <c r="D251">
        <v>134.33000000000001</v>
      </c>
      <c r="E251">
        <v>114.9</v>
      </c>
      <c r="F251">
        <v>19.101400000000002</v>
      </c>
      <c r="G251">
        <v>6.0152658967405532</v>
      </c>
    </row>
    <row r="252" spans="1:7">
      <c r="A252" s="1">
        <v>43591</v>
      </c>
      <c r="B252">
        <v>26438.48</v>
      </c>
      <c r="C252">
        <v>44116.7</v>
      </c>
      <c r="D252">
        <v>135</v>
      </c>
      <c r="E252">
        <v>116.1</v>
      </c>
      <c r="F252">
        <v>19.001200000000001</v>
      </c>
      <c r="G252">
        <v>6.1101404121844931</v>
      </c>
    </row>
    <row r="253" spans="1:7">
      <c r="A253" s="1">
        <v>43592</v>
      </c>
      <c r="B253">
        <v>25965.09</v>
      </c>
      <c r="C253">
        <v>43583.6</v>
      </c>
      <c r="D253">
        <v>133.44</v>
      </c>
      <c r="E253">
        <v>113.58</v>
      </c>
      <c r="F253">
        <v>18.978100000000001</v>
      </c>
      <c r="G253">
        <v>5.9847929982453456</v>
      </c>
    </row>
    <row r="254" spans="1:7">
      <c r="A254" s="1">
        <v>43593</v>
      </c>
      <c r="B254">
        <v>25967.33</v>
      </c>
      <c r="C254">
        <v>43410.74</v>
      </c>
      <c r="D254">
        <v>134.99</v>
      </c>
      <c r="E254">
        <v>114.12</v>
      </c>
      <c r="F254">
        <v>19.049900000000001</v>
      </c>
      <c r="G254">
        <v>5.9905826277303289</v>
      </c>
    </row>
    <row r="255" spans="1:7">
      <c r="A255" s="1">
        <v>43594</v>
      </c>
      <c r="B255">
        <v>25828.36</v>
      </c>
      <c r="C255">
        <v>43193.36</v>
      </c>
      <c r="D255">
        <v>133.59</v>
      </c>
      <c r="E255">
        <v>110.99</v>
      </c>
      <c r="F255">
        <v>19.0837</v>
      </c>
      <c r="G255">
        <v>5.8159581213286726</v>
      </c>
    </row>
    <row r="256" spans="1:7">
      <c r="A256" s="1">
        <v>43595</v>
      </c>
      <c r="B256">
        <v>25942.37</v>
      </c>
      <c r="C256">
        <v>43382.35</v>
      </c>
      <c r="D256">
        <v>134.04</v>
      </c>
      <c r="E256">
        <v>113.48</v>
      </c>
      <c r="F256">
        <v>19.2623</v>
      </c>
      <c r="G256">
        <v>5.8913006234977132</v>
      </c>
    </row>
    <row r="257" spans="1:7">
      <c r="A257" s="1">
        <v>43598</v>
      </c>
      <c r="B257">
        <v>25324.99</v>
      </c>
      <c r="C257">
        <v>43142.46</v>
      </c>
      <c r="D257">
        <v>131.34</v>
      </c>
      <c r="E257">
        <v>112.03</v>
      </c>
      <c r="F257">
        <v>19.1374</v>
      </c>
      <c r="G257">
        <v>5.8539822546427418</v>
      </c>
    </row>
    <row r="258" spans="1:7">
      <c r="A258" s="1">
        <v>43599</v>
      </c>
      <c r="B258">
        <v>25532.05</v>
      </c>
      <c r="C258">
        <v>43431.53</v>
      </c>
      <c r="D258">
        <v>133.19999999999999</v>
      </c>
      <c r="E258">
        <v>112.12</v>
      </c>
      <c r="F258">
        <v>19.192799999999998</v>
      </c>
      <c r="G258">
        <v>5.841773998582803</v>
      </c>
    </row>
    <row r="259" spans="1:7">
      <c r="A259" s="1">
        <v>43600</v>
      </c>
      <c r="B259">
        <v>25648.02</v>
      </c>
      <c r="C259">
        <v>43338.82</v>
      </c>
      <c r="D259">
        <v>134.68</v>
      </c>
      <c r="E259">
        <v>111.61</v>
      </c>
      <c r="F259">
        <v>19.142700000000001</v>
      </c>
      <c r="G259">
        <v>5.8304209959932498</v>
      </c>
    </row>
    <row r="260" spans="1:7">
      <c r="A260" s="1">
        <v>43601</v>
      </c>
      <c r="B260">
        <v>25862.68</v>
      </c>
      <c r="C260">
        <v>43442.49</v>
      </c>
      <c r="D260">
        <v>135.5</v>
      </c>
      <c r="E260">
        <v>111.25</v>
      </c>
      <c r="F260">
        <v>19.1236</v>
      </c>
      <c r="G260">
        <v>5.8174193143550381</v>
      </c>
    </row>
    <row r="261" spans="1:7">
      <c r="A261" s="1">
        <v>43602</v>
      </c>
      <c r="B261">
        <v>25764</v>
      </c>
      <c r="C261">
        <v>43445.62</v>
      </c>
      <c r="D261">
        <v>135.04</v>
      </c>
      <c r="E261">
        <v>111.77</v>
      </c>
      <c r="F261">
        <v>19.071000000000002</v>
      </c>
      <c r="G261">
        <v>5.8607309527554916</v>
      </c>
    </row>
    <row r="262" spans="1:7">
      <c r="A262" s="1">
        <v>43605</v>
      </c>
      <c r="B262">
        <v>25679.9</v>
      </c>
      <c r="C262">
        <v>43519.22</v>
      </c>
      <c r="D262">
        <v>133.91</v>
      </c>
      <c r="E262">
        <v>110.9</v>
      </c>
      <c r="F262">
        <v>19.145399999999999</v>
      </c>
      <c r="G262">
        <v>5.7925141287202155</v>
      </c>
    </row>
    <row r="263" spans="1:7">
      <c r="A263" s="1">
        <v>43606</v>
      </c>
      <c r="B263">
        <v>25877.33</v>
      </c>
      <c r="C263">
        <v>43190.1</v>
      </c>
      <c r="D263">
        <v>134.09</v>
      </c>
      <c r="E263">
        <v>109.43</v>
      </c>
      <c r="F263">
        <v>19.090800000000002</v>
      </c>
      <c r="G263">
        <v>5.7320803737926118</v>
      </c>
    </row>
    <row r="264" spans="1:7">
      <c r="A264" s="1">
        <v>43607</v>
      </c>
      <c r="B264">
        <v>25776.61</v>
      </c>
      <c r="C264">
        <v>42942.23</v>
      </c>
      <c r="D264">
        <v>133.85</v>
      </c>
      <c r="E264">
        <v>109.1</v>
      </c>
      <c r="F264">
        <v>19.030899999999999</v>
      </c>
      <c r="G264">
        <v>5.7327819493560472</v>
      </c>
    </row>
    <row r="265" spans="1:7">
      <c r="A265" s="1">
        <v>43608</v>
      </c>
      <c r="B265">
        <v>25490.47</v>
      </c>
      <c r="C265">
        <v>42812.57</v>
      </c>
      <c r="D265">
        <v>132.72999999999999</v>
      </c>
      <c r="E265">
        <v>109.27</v>
      </c>
      <c r="F265">
        <v>18.9755</v>
      </c>
      <c r="G265">
        <v>5.7584780374693683</v>
      </c>
    </row>
    <row r="266" spans="1:7">
      <c r="A266" s="1">
        <v>43609</v>
      </c>
      <c r="B266">
        <v>25585.69</v>
      </c>
      <c r="C266">
        <v>42617.599999999999</v>
      </c>
      <c r="D266">
        <v>132.79</v>
      </c>
      <c r="E266">
        <v>107.5</v>
      </c>
      <c r="F266">
        <v>19.0122</v>
      </c>
      <c r="G266">
        <v>5.6542641041015766</v>
      </c>
    </row>
    <row r="267" spans="1:7">
      <c r="A267" s="1">
        <v>43613</v>
      </c>
      <c r="B267">
        <v>25347.77</v>
      </c>
      <c r="C267">
        <v>42207.71</v>
      </c>
      <c r="D267">
        <v>132.62</v>
      </c>
      <c r="E267">
        <v>107.22</v>
      </c>
      <c r="F267">
        <v>19.052099999999999</v>
      </c>
      <c r="G267">
        <v>5.6277260774402826</v>
      </c>
    </row>
    <row r="268" spans="1:7">
      <c r="A268" s="1">
        <v>43614</v>
      </c>
      <c r="B268">
        <v>25126.41</v>
      </c>
      <c r="C268">
        <v>42854.75</v>
      </c>
      <c r="D268">
        <v>131.57</v>
      </c>
      <c r="E268">
        <v>110.82</v>
      </c>
      <c r="F268">
        <v>19.165199999999999</v>
      </c>
      <c r="G268">
        <v>5.782355519378874</v>
      </c>
    </row>
    <row r="269" spans="1:7">
      <c r="A269" s="1">
        <v>43615</v>
      </c>
      <c r="B269">
        <v>25169.88</v>
      </c>
      <c r="C269">
        <v>43345.82</v>
      </c>
      <c r="D269">
        <v>132.19999999999999</v>
      </c>
      <c r="E269">
        <v>113.43</v>
      </c>
      <c r="F269">
        <v>19.2395</v>
      </c>
      <c r="G269">
        <v>5.8956833597546723</v>
      </c>
    </row>
    <row r="270" spans="1:7">
      <c r="A270" s="1">
        <v>43616</v>
      </c>
      <c r="B270">
        <v>24815.040000000001</v>
      </c>
      <c r="C270">
        <v>42749.16</v>
      </c>
      <c r="D270">
        <v>132.04</v>
      </c>
      <c r="E270">
        <v>106.59</v>
      </c>
      <c r="F270">
        <v>19.068300000000001</v>
      </c>
      <c r="G270">
        <v>5.5899057598212742</v>
      </c>
    </row>
    <row r="271" spans="1:7">
      <c r="A271" s="1">
        <v>43619</v>
      </c>
      <c r="B271">
        <v>24819.78</v>
      </c>
      <c r="C271">
        <v>43108.42</v>
      </c>
      <c r="D271">
        <v>132.47</v>
      </c>
      <c r="E271">
        <v>106.94</v>
      </c>
      <c r="F271">
        <v>19.642600000000002</v>
      </c>
      <c r="G271">
        <v>5.4442894525164691</v>
      </c>
    </row>
    <row r="272" spans="1:7">
      <c r="A272" s="1">
        <v>43620</v>
      </c>
      <c r="B272">
        <v>25332.18</v>
      </c>
      <c r="C272">
        <v>43241.82</v>
      </c>
      <c r="D272">
        <v>134.82</v>
      </c>
      <c r="E272">
        <v>107.2</v>
      </c>
      <c r="F272">
        <v>19.760899999999999</v>
      </c>
      <c r="G272">
        <v>5.4248541311377521</v>
      </c>
    </row>
    <row r="273" spans="1:7">
      <c r="A273" s="1">
        <v>43621</v>
      </c>
      <c r="B273">
        <v>25539.57</v>
      </c>
      <c r="C273">
        <v>43420.38</v>
      </c>
      <c r="D273">
        <v>135.94</v>
      </c>
      <c r="E273">
        <v>106.11</v>
      </c>
      <c r="F273">
        <v>19.6007</v>
      </c>
      <c r="G273">
        <v>5.4135821679837965</v>
      </c>
    </row>
    <row r="274" spans="1:7">
      <c r="A274" s="1">
        <v>43622</v>
      </c>
      <c r="B274">
        <v>25720.66</v>
      </c>
      <c r="C274">
        <v>43147.83</v>
      </c>
      <c r="D274">
        <v>137.21</v>
      </c>
      <c r="E274">
        <v>103.49</v>
      </c>
      <c r="F274">
        <v>19.541799999999999</v>
      </c>
      <c r="G274">
        <v>5.2958274058684465</v>
      </c>
    </row>
    <row r="275" spans="1:7">
      <c r="A275" s="1">
        <v>43623</v>
      </c>
      <c r="B275">
        <v>25983.94</v>
      </c>
      <c r="C275">
        <v>43291.33</v>
      </c>
      <c r="D275">
        <v>138.04</v>
      </c>
      <c r="E275">
        <v>101.95</v>
      </c>
      <c r="F275">
        <v>19.708400000000001</v>
      </c>
      <c r="G275">
        <v>5.1729211909642592</v>
      </c>
    </row>
    <row r="276" spans="1:7">
      <c r="A276" s="1">
        <v>43626</v>
      </c>
      <c r="B276">
        <v>26062.68</v>
      </c>
      <c r="C276">
        <v>43609.17</v>
      </c>
      <c r="D276">
        <v>137.07</v>
      </c>
      <c r="E276">
        <v>107.24</v>
      </c>
      <c r="F276">
        <v>19.652799999999999</v>
      </c>
      <c r="G276">
        <v>5.4567288121794348</v>
      </c>
    </row>
    <row r="277" spans="1:7">
      <c r="A277" s="1">
        <v>43627</v>
      </c>
      <c r="B277">
        <v>26048.51</v>
      </c>
      <c r="C277">
        <v>43713.66</v>
      </c>
      <c r="D277">
        <v>135.08000000000001</v>
      </c>
      <c r="E277">
        <v>106.86</v>
      </c>
      <c r="F277">
        <v>19.204000000000001</v>
      </c>
      <c r="G277">
        <v>5.5644657363049363</v>
      </c>
    </row>
    <row r="278" spans="1:7">
      <c r="A278" s="1">
        <v>43628</v>
      </c>
      <c r="B278">
        <v>26004.83</v>
      </c>
      <c r="C278">
        <v>43800.160000000003</v>
      </c>
      <c r="D278">
        <v>135.72</v>
      </c>
      <c r="E278">
        <v>105.07</v>
      </c>
      <c r="F278">
        <v>19.122199999999999</v>
      </c>
      <c r="G278">
        <v>5.4946606562006464</v>
      </c>
    </row>
    <row r="279" spans="1:7">
      <c r="A279" s="1">
        <v>43629</v>
      </c>
      <c r="B279">
        <v>26106.77</v>
      </c>
      <c r="C279">
        <v>43483.199999999997</v>
      </c>
      <c r="D279">
        <v>141.74</v>
      </c>
      <c r="E279">
        <v>106.49</v>
      </c>
      <c r="F279">
        <v>19.138300000000001</v>
      </c>
      <c r="G279">
        <v>5.5642350679004924</v>
      </c>
    </row>
    <row r="280" spans="1:7">
      <c r="A280" s="1">
        <v>43630</v>
      </c>
      <c r="B280">
        <v>26089.61</v>
      </c>
      <c r="C280">
        <v>43130.65</v>
      </c>
      <c r="D280">
        <v>141.65</v>
      </c>
      <c r="E280">
        <v>106.2</v>
      </c>
      <c r="F280">
        <v>19.1645</v>
      </c>
      <c r="G280">
        <v>5.5414959951994573</v>
      </c>
    </row>
    <row r="281" spans="1:7">
      <c r="A281" s="1">
        <v>43633</v>
      </c>
      <c r="B281">
        <v>26112.53</v>
      </c>
      <c r="C281">
        <v>42964.71</v>
      </c>
      <c r="D281">
        <v>140.97</v>
      </c>
      <c r="E281">
        <v>107.65</v>
      </c>
      <c r="F281">
        <v>19.148700000000002</v>
      </c>
      <c r="G281">
        <v>5.6217915576514335</v>
      </c>
    </row>
    <row r="282" spans="1:7">
      <c r="A282" s="1">
        <v>43634</v>
      </c>
      <c r="B282">
        <v>26465.54</v>
      </c>
      <c r="C282">
        <v>43161.05</v>
      </c>
      <c r="D282">
        <v>139.24</v>
      </c>
      <c r="E282">
        <v>107.12</v>
      </c>
      <c r="F282">
        <v>19.192399999999999</v>
      </c>
      <c r="G282">
        <v>5.581375961318022</v>
      </c>
    </row>
    <row r="283" spans="1:7">
      <c r="A283" s="1">
        <v>43635</v>
      </c>
      <c r="B283">
        <v>26504</v>
      </c>
      <c r="C283">
        <v>43375.67</v>
      </c>
      <c r="D283">
        <v>140.91999999999999</v>
      </c>
      <c r="E283">
        <v>106.71</v>
      </c>
      <c r="F283">
        <v>19.101099999999999</v>
      </c>
      <c r="G283">
        <v>5.5865892540220194</v>
      </c>
    </row>
    <row r="284" spans="1:7">
      <c r="A284" s="1">
        <v>43636</v>
      </c>
      <c r="B284">
        <v>26753.17</v>
      </c>
      <c r="C284">
        <v>43645.11</v>
      </c>
      <c r="D284">
        <v>142.02000000000001</v>
      </c>
      <c r="E284">
        <v>108.1</v>
      </c>
      <c r="F284">
        <v>19.1753</v>
      </c>
      <c r="G284">
        <v>5.6374606916189052</v>
      </c>
    </row>
    <row r="285" spans="1:7">
      <c r="A285" s="1">
        <v>43637</v>
      </c>
      <c r="B285">
        <v>26719.13</v>
      </c>
      <c r="C285">
        <v>43526.73</v>
      </c>
      <c r="D285">
        <v>140.22999999999999</v>
      </c>
      <c r="E285">
        <v>110.04</v>
      </c>
      <c r="F285">
        <v>18.980399999999999</v>
      </c>
      <c r="G285">
        <v>5.7975595877852948</v>
      </c>
    </row>
    <row r="286" spans="1:7">
      <c r="A286" s="1">
        <v>43640</v>
      </c>
      <c r="B286">
        <v>26727.54</v>
      </c>
      <c r="C286">
        <v>43743.72</v>
      </c>
      <c r="D286">
        <v>139.22</v>
      </c>
      <c r="E286">
        <v>110.99</v>
      </c>
      <c r="F286">
        <v>19.066099999999999</v>
      </c>
      <c r="G286">
        <v>5.8213268576163975</v>
      </c>
    </row>
    <row r="287" spans="1:7">
      <c r="A287" s="1">
        <v>43641</v>
      </c>
      <c r="B287">
        <v>26548.22</v>
      </c>
      <c r="C287">
        <v>43792.17</v>
      </c>
      <c r="D287">
        <v>139.94</v>
      </c>
      <c r="E287">
        <v>111.09</v>
      </c>
      <c r="F287">
        <v>19.183299999999999</v>
      </c>
      <c r="G287">
        <v>5.7909744413109321</v>
      </c>
    </row>
    <row r="288" spans="1:7">
      <c r="A288" s="1">
        <v>43642</v>
      </c>
      <c r="B288">
        <v>26536.82</v>
      </c>
      <c r="C288">
        <v>43792.08</v>
      </c>
      <c r="D288">
        <v>140.4</v>
      </c>
      <c r="E288">
        <v>112.08</v>
      </c>
      <c r="F288">
        <v>19.2271</v>
      </c>
      <c r="G288">
        <v>5.8292722251405564</v>
      </c>
    </row>
    <row r="289" spans="1:7">
      <c r="A289" s="1">
        <v>43643</v>
      </c>
      <c r="B289">
        <v>26526.58</v>
      </c>
      <c r="C289">
        <v>43316.56</v>
      </c>
      <c r="D289">
        <v>139.30000000000001</v>
      </c>
      <c r="E289">
        <v>112.1</v>
      </c>
      <c r="F289">
        <v>19.144200000000001</v>
      </c>
      <c r="G289">
        <v>5.8555593861326134</v>
      </c>
    </row>
    <row r="290" spans="1:7">
      <c r="A290" s="1">
        <v>43644</v>
      </c>
      <c r="B290">
        <v>26599.96</v>
      </c>
      <c r="C290">
        <v>43161.17</v>
      </c>
      <c r="D290">
        <v>139.63999999999999</v>
      </c>
      <c r="E290">
        <v>111.36</v>
      </c>
      <c r="F290">
        <v>19.168500000000002</v>
      </c>
      <c r="G290">
        <v>5.8095312622270905</v>
      </c>
    </row>
    <row r="291" spans="1:7">
      <c r="A291" s="1">
        <v>43647</v>
      </c>
      <c r="B291">
        <v>26717.43</v>
      </c>
      <c r="C291">
        <v>43438.239999999998</v>
      </c>
      <c r="D291">
        <v>141.65</v>
      </c>
      <c r="E291">
        <v>111.27</v>
      </c>
      <c r="F291">
        <v>19.2087</v>
      </c>
      <c r="G291">
        <v>5.7926876883911973</v>
      </c>
    </row>
    <row r="292" spans="1:7">
      <c r="A292" s="1">
        <v>43648</v>
      </c>
      <c r="B292">
        <v>26786.68</v>
      </c>
      <c r="C292">
        <v>43441.8</v>
      </c>
      <c r="D292">
        <v>142.53</v>
      </c>
      <c r="E292">
        <v>111.35</v>
      </c>
      <c r="F292">
        <v>19.076000000000001</v>
      </c>
      <c r="G292">
        <v>5.8371776053680016</v>
      </c>
    </row>
    <row r="293" spans="1:7">
      <c r="A293" s="1">
        <v>43649</v>
      </c>
      <c r="B293">
        <v>26966</v>
      </c>
      <c r="C293">
        <v>43483.23</v>
      </c>
      <c r="D293">
        <v>142.97999999999999</v>
      </c>
      <c r="E293">
        <v>112.43</v>
      </c>
      <c r="F293">
        <v>19.069400000000002</v>
      </c>
      <c r="G293">
        <v>5.8958331148331879</v>
      </c>
    </row>
    <row r="294" spans="1:7">
      <c r="A294" s="1">
        <v>43651</v>
      </c>
      <c r="B294">
        <v>26922.12</v>
      </c>
      <c r="C294">
        <v>43405.32</v>
      </c>
      <c r="D294">
        <v>142.44999999999999</v>
      </c>
      <c r="E294">
        <v>112.06</v>
      </c>
      <c r="F294">
        <v>18.994700000000002</v>
      </c>
      <c r="G294">
        <v>5.8995403981110517</v>
      </c>
    </row>
    <row r="295" spans="1:7">
      <c r="A295" s="1">
        <v>43654</v>
      </c>
      <c r="B295">
        <v>26806.14</v>
      </c>
      <c r="C295">
        <v>43589.08</v>
      </c>
      <c r="D295">
        <v>141.02000000000001</v>
      </c>
      <c r="E295">
        <v>112.76</v>
      </c>
      <c r="F295">
        <v>19.044599999999999</v>
      </c>
      <c r="G295">
        <v>5.9208384528947846</v>
      </c>
    </row>
    <row r="296" spans="1:7">
      <c r="A296" s="1">
        <v>43655</v>
      </c>
      <c r="B296">
        <v>26783.49</v>
      </c>
      <c r="C296">
        <v>42818.66</v>
      </c>
      <c r="D296">
        <v>141.61000000000001</v>
      </c>
      <c r="E296">
        <v>108.23</v>
      </c>
      <c r="F296">
        <v>18.9116</v>
      </c>
      <c r="G296">
        <v>5.7229425326254786</v>
      </c>
    </row>
    <row r="297" spans="1:7">
      <c r="A297" s="1">
        <v>43656</v>
      </c>
      <c r="B297">
        <v>26860.2</v>
      </c>
      <c r="C297">
        <v>42805.61</v>
      </c>
      <c r="D297">
        <v>143.54</v>
      </c>
      <c r="E297">
        <v>104.8</v>
      </c>
      <c r="F297">
        <v>19.004300000000001</v>
      </c>
      <c r="G297">
        <v>5.5145414458832995</v>
      </c>
    </row>
    <row r="298" spans="1:7">
      <c r="A298" s="1">
        <v>43657</v>
      </c>
      <c r="B298">
        <v>27088.080000000002</v>
      </c>
      <c r="C298">
        <v>42882.02</v>
      </c>
      <c r="D298">
        <v>143.56</v>
      </c>
      <c r="E298">
        <v>105.45</v>
      </c>
      <c r="F298">
        <v>19.2425</v>
      </c>
      <c r="G298">
        <v>5.4800571651292715</v>
      </c>
    </row>
    <row r="299" spans="1:7">
      <c r="A299" s="1">
        <v>43658</v>
      </c>
      <c r="B299">
        <v>27332.03</v>
      </c>
      <c r="C299">
        <v>42647.31</v>
      </c>
      <c r="D299">
        <v>144.88</v>
      </c>
      <c r="E299">
        <v>106.11</v>
      </c>
      <c r="F299">
        <v>19.122699999999998</v>
      </c>
      <c r="G299">
        <v>5.5489026131247163</v>
      </c>
    </row>
    <row r="300" spans="1:7">
      <c r="A300" s="1">
        <v>43661</v>
      </c>
      <c r="B300">
        <v>27359.16</v>
      </c>
      <c r="C300">
        <v>43063.95</v>
      </c>
      <c r="D300">
        <v>145.06</v>
      </c>
      <c r="E300">
        <v>108.72</v>
      </c>
      <c r="F300">
        <v>19.0307</v>
      </c>
      <c r="G300">
        <v>5.7128744607397524</v>
      </c>
    </row>
    <row r="301" spans="1:7">
      <c r="A301" s="1">
        <v>43662</v>
      </c>
      <c r="B301">
        <v>27335.63</v>
      </c>
      <c r="C301">
        <v>42984.97</v>
      </c>
      <c r="D301">
        <v>144.30000000000001</v>
      </c>
      <c r="E301">
        <v>107.12</v>
      </c>
      <c r="F301">
        <v>18.9803</v>
      </c>
      <c r="G301">
        <v>5.6437464107522013</v>
      </c>
    </row>
    <row r="302" spans="1:7">
      <c r="A302" s="1">
        <v>43663</v>
      </c>
      <c r="B302">
        <v>27219.85</v>
      </c>
      <c r="C302">
        <v>42551.54</v>
      </c>
      <c r="D302">
        <v>142.57</v>
      </c>
      <c r="E302">
        <v>103.46</v>
      </c>
      <c r="F302">
        <v>19.078099999999999</v>
      </c>
      <c r="G302">
        <v>5.4229718892342529</v>
      </c>
    </row>
    <row r="303" spans="1:7">
      <c r="A303" s="1">
        <v>43664</v>
      </c>
      <c r="B303">
        <v>27222.97</v>
      </c>
      <c r="C303">
        <v>41618.11</v>
      </c>
      <c r="D303">
        <v>141.63</v>
      </c>
      <c r="E303">
        <v>100.41</v>
      </c>
      <c r="F303">
        <v>19.023299999999999</v>
      </c>
      <c r="G303">
        <v>5.2782640235921212</v>
      </c>
    </row>
    <row r="304" spans="1:7">
      <c r="A304" s="1">
        <v>43665</v>
      </c>
      <c r="B304">
        <v>27154.2</v>
      </c>
      <c r="C304">
        <v>41606.54</v>
      </c>
      <c r="D304">
        <v>139.85</v>
      </c>
      <c r="E304">
        <v>100.29</v>
      </c>
      <c r="F304">
        <v>19.0108</v>
      </c>
      <c r="G304">
        <v>5.2754223914827367</v>
      </c>
    </row>
    <row r="305" spans="1:7">
      <c r="A305" s="1">
        <v>43668</v>
      </c>
      <c r="B305">
        <v>27171.9</v>
      </c>
      <c r="C305">
        <v>41209.32</v>
      </c>
      <c r="D305">
        <v>140.84</v>
      </c>
      <c r="E305">
        <v>100.32</v>
      </c>
      <c r="F305">
        <v>19.0123</v>
      </c>
      <c r="G305">
        <v>5.2765841060786958</v>
      </c>
    </row>
    <row r="306" spans="1:7">
      <c r="A306" s="1">
        <v>43669</v>
      </c>
      <c r="B306">
        <v>27349.19</v>
      </c>
      <c r="C306">
        <v>40935.339999999997</v>
      </c>
      <c r="D306">
        <v>141.26</v>
      </c>
      <c r="E306">
        <v>97.75</v>
      </c>
      <c r="F306">
        <v>19.065899999999999</v>
      </c>
      <c r="G306">
        <v>5.1269544055093128</v>
      </c>
    </row>
    <row r="307" spans="1:7">
      <c r="A307" s="1">
        <v>43670</v>
      </c>
      <c r="B307">
        <v>27269.97</v>
      </c>
      <c r="C307">
        <v>41167.74</v>
      </c>
      <c r="D307">
        <v>141.29</v>
      </c>
      <c r="E307">
        <v>100.21</v>
      </c>
      <c r="F307">
        <v>19.131499999999999</v>
      </c>
      <c r="G307">
        <v>5.2379583409560153</v>
      </c>
    </row>
    <row r="308" spans="1:7">
      <c r="A308" s="1">
        <v>43671</v>
      </c>
      <c r="B308">
        <v>27140.98</v>
      </c>
      <c r="C308">
        <v>40933.43</v>
      </c>
      <c r="D308">
        <v>143.21</v>
      </c>
      <c r="E308">
        <v>98</v>
      </c>
      <c r="F308">
        <v>19.089400000000001</v>
      </c>
      <c r="G308">
        <v>5.1337391431894135</v>
      </c>
    </row>
    <row r="309" spans="1:7">
      <c r="A309" s="1">
        <v>43672</v>
      </c>
      <c r="B309">
        <v>27192.45</v>
      </c>
      <c r="C309">
        <v>40673.78</v>
      </c>
      <c r="D309">
        <v>144.65</v>
      </c>
      <c r="E309">
        <v>95.06</v>
      </c>
      <c r="F309">
        <v>19.0623</v>
      </c>
      <c r="G309">
        <v>4.9868064189525922</v>
      </c>
    </row>
    <row r="310" spans="1:7">
      <c r="A310" s="1">
        <v>43675</v>
      </c>
      <c r="B310">
        <v>27221.35</v>
      </c>
      <c r="C310">
        <v>41276.67</v>
      </c>
      <c r="D310">
        <v>146.38999999999999</v>
      </c>
      <c r="E310">
        <v>95.8</v>
      </c>
      <c r="F310">
        <v>19.069900000000001</v>
      </c>
      <c r="G310">
        <v>5.023623616274862</v>
      </c>
    </row>
    <row r="311" spans="1:7">
      <c r="A311" s="1">
        <v>43676</v>
      </c>
      <c r="B311">
        <v>27198.02</v>
      </c>
      <c r="C311">
        <v>41159.269999999997</v>
      </c>
      <c r="D311">
        <v>144.93</v>
      </c>
      <c r="E311">
        <v>97.8</v>
      </c>
      <c r="F311">
        <v>19.09</v>
      </c>
      <c r="G311">
        <v>5.1231011000523834</v>
      </c>
    </row>
    <row r="312" spans="1:7">
      <c r="A312" s="1">
        <v>43677</v>
      </c>
      <c r="B312">
        <v>26864.27</v>
      </c>
      <c r="C312">
        <v>40863.089999999997</v>
      </c>
      <c r="D312">
        <v>143.01</v>
      </c>
      <c r="E312">
        <v>96.48</v>
      </c>
      <c r="F312">
        <v>19.0747</v>
      </c>
      <c r="G312">
        <v>5.0580087760226897</v>
      </c>
    </row>
    <row r="313" spans="1:7">
      <c r="A313" s="1">
        <v>43678</v>
      </c>
      <c r="B313">
        <v>26583.42</v>
      </c>
      <c r="C313">
        <v>40346.800000000003</v>
      </c>
      <c r="D313">
        <v>141.85</v>
      </c>
      <c r="E313">
        <v>92.57</v>
      </c>
      <c r="F313">
        <v>18.992899999999999</v>
      </c>
      <c r="G313">
        <v>4.8739265725613254</v>
      </c>
    </row>
    <row r="314" spans="1:7">
      <c r="A314" s="1">
        <v>43679</v>
      </c>
      <c r="B314">
        <v>26485.01</v>
      </c>
      <c r="C314">
        <v>39977.519999999997</v>
      </c>
      <c r="D314">
        <v>141.71</v>
      </c>
      <c r="E314">
        <v>91.46</v>
      </c>
      <c r="F314">
        <v>19.162700000000001</v>
      </c>
      <c r="G314">
        <v>4.7728138519102208</v>
      </c>
    </row>
    <row r="315" spans="1:7">
      <c r="A315" s="1">
        <v>43682</v>
      </c>
      <c r="B315">
        <v>25717.74</v>
      </c>
      <c r="C315">
        <v>39496.36</v>
      </c>
      <c r="D315">
        <v>138.30000000000001</v>
      </c>
      <c r="E315">
        <v>90.83</v>
      </c>
      <c r="F315">
        <v>19.311599999999999</v>
      </c>
      <c r="G315">
        <v>4.7033907081753972</v>
      </c>
    </row>
    <row r="316" spans="1:7">
      <c r="A316" s="1">
        <v>43683</v>
      </c>
      <c r="B316">
        <v>26029.52</v>
      </c>
      <c r="C316">
        <v>39785.629999999997</v>
      </c>
      <c r="D316">
        <v>141.87</v>
      </c>
      <c r="E316">
        <v>94.89</v>
      </c>
      <c r="F316">
        <v>19.5731</v>
      </c>
      <c r="G316">
        <v>4.8479801360029837</v>
      </c>
    </row>
    <row r="317" spans="1:7">
      <c r="A317" s="1">
        <v>43684</v>
      </c>
      <c r="B317">
        <v>26007.07</v>
      </c>
      <c r="C317">
        <v>40432.36</v>
      </c>
      <c r="D317">
        <v>134.86000000000001</v>
      </c>
      <c r="E317">
        <v>96.01</v>
      </c>
      <c r="F317">
        <v>19.629100000000001</v>
      </c>
      <c r="G317">
        <v>4.8912074420121145</v>
      </c>
    </row>
    <row r="318" spans="1:7">
      <c r="A318" s="1">
        <v>43685</v>
      </c>
      <c r="B318">
        <v>26378.19</v>
      </c>
      <c r="C318">
        <v>40439.42</v>
      </c>
      <c r="D318">
        <v>137.88999999999999</v>
      </c>
      <c r="E318">
        <v>96.12</v>
      </c>
      <c r="F318">
        <v>19.6953</v>
      </c>
      <c r="G318">
        <v>4.880352165237392</v>
      </c>
    </row>
    <row r="319" spans="1:7">
      <c r="A319" s="1">
        <v>43686</v>
      </c>
      <c r="B319">
        <v>26287.439999999999</v>
      </c>
      <c r="C319">
        <v>40421.279999999999</v>
      </c>
      <c r="D319">
        <v>138.52000000000001</v>
      </c>
      <c r="E319">
        <v>97.42</v>
      </c>
      <c r="F319">
        <v>19.511800000000001</v>
      </c>
      <c r="G319">
        <v>4.992876105741141</v>
      </c>
    </row>
    <row r="320" spans="1:7">
      <c r="A320" s="1">
        <v>43689</v>
      </c>
      <c r="B320">
        <v>25907.37</v>
      </c>
      <c r="C320">
        <v>39851.21</v>
      </c>
      <c r="D320">
        <v>135.75</v>
      </c>
      <c r="E320">
        <v>97.35</v>
      </c>
      <c r="F320">
        <v>19.4283</v>
      </c>
      <c r="G320">
        <v>5.0107317675761642</v>
      </c>
    </row>
    <row r="321" spans="1:7">
      <c r="A321" s="1">
        <v>43690</v>
      </c>
      <c r="B321">
        <v>26279.91</v>
      </c>
      <c r="C321">
        <v>39476.5</v>
      </c>
      <c r="D321">
        <v>137.01</v>
      </c>
      <c r="E321">
        <v>96.02</v>
      </c>
      <c r="F321">
        <v>19.580300000000001</v>
      </c>
      <c r="G321">
        <v>4.9039085202984625</v>
      </c>
    </row>
    <row r="322" spans="1:7">
      <c r="A322" s="1">
        <v>43691</v>
      </c>
      <c r="B322">
        <v>25479.42</v>
      </c>
      <c r="C322">
        <v>38650.089999999997</v>
      </c>
      <c r="D322">
        <v>132.85</v>
      </c>
      <c r="E322">
        <v>94.37</v>
      </c>
      <c r="F322">
        <v>19.463000000000001</v>
      </c>
      <c r="G322">
        <v>4.8486872527359601</v>
      </c>
    </row>
    <row r="323" spans="1:7">
      <c r="A323" s="1">
        <v>43692</v>
      </c>
      <c r="B323">
        <v>25579.39</v>
      </c>
      <c r="C323">
        <v>38574.18</v>
      </c>
      <c r="D323">
        <v>133.41</v>
      </c>
      <c r="E323">
        <v>94.53</v>
      </c>
      <c r="F323">
        <v>19.5763</v>
      </c>
      <c r="G323">
        <v>4.8287980874833343</v>
      </c>
    </row>
    <row r="324" spans="1:7">
      <c r="A324" s="1">
        <v>43693</v>
      </c>
      <c r="B324">
        <v>25886.01</v>
      </c>
      <c r="C324">
        <v>39339.550000000003</v>
      </c>
      <c r="D324">
        <v>135.19999999999999</v>
      </c>
      <c r="E324">
        <v>97.56</v>
      </c>
      <c r="F324">
        <v>19.636500000000002</v>
      </c>
      <c r="G324">
        <v>4.9682988312581156</v>
      </c>
    </row>
    <row r="325" spans="1:7">
      <c r="A325" s="1">
        <v>43696</v>
      </c>
      <c r="B325">
        <v>26135.79</v>
      </c>
      <c r="C325">
        <v>39556.32</v>
      </c>
      <c r="D325">
        <v>135.29</v>
      </c>
      <c r="E325">
        <v>99.03</v>
      </c>
      <c r="F325">
        <v>19.5669</v>
      </c>
      <c r="G325">
        <v>5.0610980788985476</v>
      </c>
    </row>
    <row r="326" spans="1:7">
      <c r="A326" s="1">
        <v>43697</v>
      </c>
      <c r="B326">
        <v>25962.44</v>
      </c>
      <c r="C326">
        <v>39700.050000000003</v>
      </c>
      <c r="D326">
        <v>135.13</v>
      </c>
      <c r="E326">
        <v>99.28</v>
      </c>
      <c r="F326">
        <v>19.815300000000001</v>
      </c>
      <c r="G326">
        <v>5.0102698419907847</v>
      </c>
    </row>
    <row r="327" spans="1:7">
      <c r="A327" s="1">
        <v>43698</v>
      </c>
      <c r="B327">
        <v>26202.73</v>
      </c>
      <c r="C327">
        <v>40076.04</v>
      </c>
      <c r="D327">
        <v>135.76</v>
      </c>
      <c r="E327">
        <v>99.99</v>
      </c>
      <c r="F327">
        <v>19.752199999999998</v>
      </c>
      <c r="G327">
        <v>5.0622209171636579</v>
      </c>
    </row>
    <row r="328" spans="1:7">
      <c r="A328" s="1">
        <v>43699</v>
      </c>
      <c r="B328">
        <v>26252.240000000002</v>
      </c>
      <c r="C328">
        <v>40144.239999999998</v>
      </c>
      <c r="D328">
        <v>136.08000000000001</v>
      </c>
      <c r="E328">
        <v>102.13</v>
      </c>
      <c r="F328">
        <v>19.6798</v>
      </c>
      <c r="G328">
        <v>5.1895852600128043</v>
      </c>
    </row>
    <row r="329" spans="1:7">
      <c r="A329" s="1">
        <v>43700</v>
      </c>
      <c r="B329">
        <v>25628.9</v>
      </c>
      <c r="C329">
        <v>39862.07</v>
      </c>
      <c r="D329">
        <v>131.66999999999999</v>
      </c>
      <c r="E329">
        <v>102.01</v>
      </c>
      <c r="F329">
        <v>19.746700000000001</v>
      </c>
      <c r="G329">
        <v>5.1659264585981459</v>
      </c>
    </row>
    <row r="330" spans="1:7">
      <c r="A330" s="1">
        <v>43703</v>
      </c>
      <c r="B330">
        <v>25898.83</v>
      </c>
      <c r="C330">
        <v>40081.72</v>
      </c>
      <c r="D330">
        <v>134.61000000000001</v>
      </c>
      <c r="E330">
        <v>103.23</v>
      </c>
      <c r="F330">
        <v>19.840199999999999</v>
      </c>
      <c r="G330">
        <v>5.2030725496718784</v>
      </c>
    </row>
    <row r="331" spans="1:7">
      <c r="A331" s="1">
        <v>43704</v>
      </c>
      <c r="B331">
        <v>25777.9</v>
      </c>
      <c r="C331">
        <v>40648.97</v>
      </c>
      <c r="D331">
        <v>134.49</v>
      </c>
      <c r="E331">
        <v>103.94</v>
      </c>
      <c r="F331">
        <v>19.9086</v>
      </c>
      <c r="G331">
        <v>5.2208593271249608</v>
      </c>
    </row>
    <row r="332" spans="1:7">
      <c r="A332" s="1">
        <v>43705</v>
      </c>
      <c r="B332">
        <v>26036.1</v>
      </c>
      <c r="C332">
        <v>40941.96</v>
      </c>
      <c r="D332">
        <v>136.55000000000001</v>
      </c>
      <c r="E332">
        <v>103.08</v>
      </c>
      <c r="F332">
        <v>19.993400000000001</v>
      </c>
      <c r="G332">
        <v>5.1557013814558799</v>
      </c>
    </row>
    <row r="333" spans="1:7">
      <c r="A333" s="1">
        <v>43706</v>
      </c>
      <c r="B333">
        <v>26362.25</v>
      </c>
      <c r="C333">
        <v>41831.300000000003</v>
      </c>
      <c r="D333">
        <v>137.84</v>
      </c>
      <c r="E333">
        <v>105.68</v>
      </c>
      <c r="F333">
        <v>20.031400000000001</v>
      </c>
      <c r="G333">
        <v>5.2757171241151388</v>
      </c>
    </row>
    <row r="334" spans="1:7">
      <c r="A334" s="1">
        <v>43707</v>
      </c>
      <c r="B334">
        <v>26403.279999999999</v>
      </c>
      <c r="C334">
        <v>42622.5</v>
      </c>
      <c r="D334">
        <v>137.26</v>
      </c>
      <c r="E334">
        <v>107.82</v>
      </c>
      <c r="F334">
        <v>20.098800000000001</v>
      </c>
      <c r="G334">
        <v>5.3644993730969004</v>
      </c>
    </row>
    <row r="335" spans="1:7">
      <c r="A335" s="1">
        <v>43711</v>
      </c>
      <c r="B335">
        <v>26118.02</v>
      </c>
      <c r="C335">
        <v>41826.550000000003</v>
      </c>
      <c r="D335">
        <v>136.31</v>
      </c>
      <c r="E335">
        <v>105.43</v>
      </c>
      <c r="F335">
        <v>20.125299999999999</v>
      </c>
      <c r="G335">
        <v>5.2386796718558237</v>
      </c>
    </row>
    <row r="336" spans="1:7">
      <c r="A336" s="1">
        <v>43712</v>
      </c>
      <c r="B336">
        <v>26355.47</v>
      </c>
      <c r="C336">
        <v>42324.47</v>
      </c>
      <c r="D336">
        <v>137.88999999999999</v>
      </c>
      <c r="E336">
        <v>107.01</v>
      </c>
      <c r="F336">
        <v>20.003900000000002</v>
      </c>
      <c r="G336">
        <v>5.3494568559130968</v>
      </c>
    </row>
    <row r="337" spans="1:7">
      <c r="A337" s="1">
        <v>43713</v>
      </c>
      <c r="B337">
        <v>26728.15</v>
      </c>
      <c r="C337">
        <v>42731.48</v>
      </c>
      <c r="D337">
        <v>138.84</v>
      </c>
      <c r="E337">
        <v>108.27</v>
      </c>
      <c r="F337">
        <v>19.7806</v>
      </c>
      <c r="G337">
        <v>5.4735447863057738</v>
      </c>
    </row>
    <row r="338" spans="1:7">
      <c r="A338" s="1">
        <v>43714</v>
      </c>
      <c r="B338">
        <v>26797.46</v>
      </c>
      <c r="C338">
        <v>42707.66</v>
      </c>
      <c r="D338">
        <v>139.55000000000001</v>
      </c>
      <c r="E338">
        <v>108.32</v>
      </c>
      <c r="F338">
        <v>19.683399999999999</v>
      </c>
      <c r="G338">
        <v>5.5031142993588507</v>
      </c>
    </row>
    <row r="339" spans="1:7">
      <c r="A339" s="1">
        <v>43717</v>
      </c>
      <c r="B339">
        <v>26835.51</v>
      </c>
      <c r="C339">
        <v>42662.47</v>
      </c>
      <c r="D339">
        <v>138.83000000000001</v>
      </c>
      <c r="E339">
        <v>109.07</v>
      </c>
      <c r="F339">
        <v>19.5623</v>
      </c>
      <c r="G339">
        <v>5.5755202609100154</v>
      </c>
    </row>
    <row r="340" spans="1:7">
      <c r="A340" s="1">
        <v>43718</v>
      </c>
      <c r="B340">
        <v>26909.43</v>
      </c>
      <c r="C340">
        <v>42588.1</v>
      </c>
      <c r="D340">
        <v>135.79</v>
      </c>
      <c r="E340">
        <v>109.37</v>
      </c>
      <c r="F340">
        <v>19.5398</v>
      </c>
      <c r="G340">
        <v>5.5972937286973261</v>
      </c>
    </row>
    <row r="341" spans="1:7">
      <c r="A341" s="1">
        <v>43719</v>
      </c>
      <c r="B341">
        <v>27137.040000000001</v>
      </c>
      <c r="C341">
        <v>42749.17</v>
      </c>
      <c r="D341">
        <v>136.19</v>
      </c>
      <c r="E341">
        <v>111.27</v>
      </c>
      <c r="F341">
        <v>19.535399999999999</v>
      </c>
      <c r="G341">
        <v>5.6958137534936579</v>
      </c>
    </row>
    <row r="342" spans="1:7">
      <c r="A342" s="1">
        <v>43720</v>
      </c>
      <c r="B342">
        <v>27182.45</v>
      </c>
      <c r="C342">
        <v>42670.41</v>
      </c>
      <c r="D342">
        <v>137.5</v>
      </c>
      <c r="E342">
        <v>108.26</v>
      </c>
      <c r="F342">
        <v>19.547799999999999</v>
      </c>
      <c r="G342">
        <v>5.538219134634077</v>
      </c>
    </row>
    <row r="343" spans="1:7">
      <c r="A343" s="1">
        <v>43721</v>
      </c>
      <c r="B343">
        <v>27219.52</v>
      </c>
      <c r="C343">
        <v>42841.46</v>
      </c>
      <c r="D343">
        <v>138.02000000000001</v>
      </c>
      <c r="E343">
        <v>107.13</v>
      </c>
      <c r="F343">
        <v>19.426500000000001</v>
      </c>
      <c r="G343">
        <v>5.5146320747432629</v>
      </c>
    </row>
    <row r="344" spans="1:7">
      <c r="A344" s="1">
        <v>43725</v>
      </c>
      <c r="B344">
        <v>27110.799999999999</v>
      </c>
      <c r="C344">
        <v>43448.94</v>
      </c>
      <c r="D344">
        <v>136.31</v>
      </c>
      <c r="E344">
        <v>110.96</v>
      </c>
      <c r="F344">
        <v>19.366499999999998</v>
      </c>
      <c r="G344">
        <v>5.7294813208375288</v>
      </c>
    </row>
    <row r="345" spans="1:7">
      <c r="A345" s="1">
        <v>43726</v>
      </c>
      <c r="B345">
        <v>27147.08</v>
      </c>
      <c r="C345">
        <v>43070.34</v>
      </c>
      <c r="D345">
        <v>136.80000000000001</v>
      </c>
      <c r="E345">
        <v>108.36</v>
      </c>
      <c r="F345">
        <v>19.426200000000001</v>
      </c>
      <c r="G345">
        <v>5.5780337894184138</v>
      </c>
    </row>
    <row r="346" spans="1:7">
      <c r="A346" s="1">
        <v>43727</v>
      </c>
      <c r="B346">
        <v>27094.79</v>
      </c>
      <c r="C346">
        <v>43017.46</v>
      </c>
      <c r="D346">
        <v>133.30000000000001</v>
      </c>
      <c r="E346">
        <v>108.28</v>
      </c>
      <c r="F346">
        <v>19.352799999999998</v>
      </c>
      <c r="G346">
        <v>5.5950560125666575</v>
      </c>
    </row>
    <row r="347" spans="1:7">
      <c r="A347" s="1">
        <v>43728</v>
      </c>
      <c r="B347">
        <v>26935.07</v>
      </c>
      <c r="C347">
        <v>43559.45</v>
      </c>
      <c r="D347">
        <v>132.27000000000001</v>
      </c>
      <c r="E347">
        <v>109.38</v>
      </c>
      <c r="F347">
        <v>19.398099999999999</v>
      </c>
      <c r="G347">
        <v>5.6386965733757428</v>
      </c>
    </row>
    <row r="348" spans="1:7">
      <c r="A348" s="1">
        <v>43731</v>
      </c>
      <c r="B348">
        <v>26949.99</v>
      </c>
      <c r="C348">
        <v>43507.95</v>
      </c>
      <c r="D348">
        <v>132.46</v>
      </c>
      <c r="E348">
        <v>109.25</v>
      </c>
      <c r="F348">
        <v>19.447800000000001</v>
      </c>
      <c r="G348">
        <v>5.6176019909707007</v>
      </c>
    </row>
    <row r="349" spans="1:7">
      <c r="A349" s="1">
        <v>43732</v>
      </c>
      <c r="B349">
        <v>26807.77</v>
      </c>
      <c r="C349">
        <v>43099.33</v>
      </c>
      <c r="D349">
        <v>131.97</v>
      </c>
      <c r="E349">
        <v>106.42</v>
      </c>
      <c r="F349">
        <v>19.445900000000002</v>
      </c>
      <c r="G349">
        <v>5.4726189068132607</v>
      </c>
    </row>
    <row r="350" spans="1:7">
      <c r="A350" s="1">
        <v>43733</v>
      </c>
      <c r="B350">
        <v>26970.71</v>
      </c>
      <c r="C350">
        <v>43014.080000000002</v>
      </c>
      <c r="D350">
        <v>133.09</v>
      </c>
      <c r="E350">
        <v>105</v>
      </c>
      <c r="F350">
        <v>19.4587</v>
      </c>
      <c r="G350">
        <v>5.3960439289366713</v>
      </c>
    </row>
    <row r="351" spans="1:7">
      <c r="A351" s="1">
        <v>43734</v>
      </c>
      <c r="B351">
        <v>26891.119999999999</v>
      </c>
      <c r="C351">
        <v>42984.75</v>
      </c>
      <c r="D351">
        <v>131.27000000000001</v>
      </c>
      <c r="E351">
        <v>106.8</v>
      </c>
      <c r="F351">
        <v>19.577500000000001</v>
      </c>
      <c r="G351">
        <v>5.4552419869748432</v>
      </c>
    </row>
    <row r="352" spans="1:7">
      <c r="A352" s="1">
        <v>43735</v>
      </c>
      <c r="B352">
        <v>26820.25</v>
      </c>
      <c r="C352">
        <v>42857.58</v>
      </c>
      <c r="D352">
        <v>129.96</v>
      </c>
      <c r="E352">
        <v>106.88</v>
      </c>
      <c r="F352">
        <v>19.636299999999999</v>
      </c>
      <c r="G352">
        <v>5.4429806022519518</v>
      </c>
    </row>
    <row r="353" spans="1:7">
      <c r="A353" s="1">
        <v>43738</v>
      </c>
      <c r="B353">
        <v>26916.83</v>
      </c>
      <c r="C353">
        <v>43011.27</v>
      </c>
      <c r="D353">
        <v>130.32</v>
      </c>
      <c r="E353">
        <v>106.07</v>
      </c>
      <c r="F353">
        <v>19.680800000000001</v>
      </c>
      <c r="G353">
        <v>5.3895166863135637</v>
      </c>
    </row>
    <row r="354" spans="1:7">
      <c r="A354" s="1">
        <v>43739</v>
      </c>
      <c r="B354">
        <v>26573.040000000001</v>
      </c>
      <c r="C354">
        <v>42937.16</v>
      </c>
      <c r="D354">
        <v>129.55000000000001</v>
      </c>
      <c r="E354">
        <v>106.19</v>
      </c>
      <c r="F354">
        <v>19.734500000000001</v>
      </c>
      <c r="G354">
        <v>5.3809318705819758</v>
      </c>
    </row>
    <row r="355" spans="1:7">
      <c r="A355" s="1">
        <v>43740</v>
      </c>
      <c r="B355">
        <v>26078.62</v>
      </c>
      <c r="C355">
        <v>42222.9</v>
      </c>
      <c r="D355">
        <v>129.13999999999999</v>
      </c>
      <c r="E355">
        <v>104.12</v>
      </c>
      <c r="F355">
        <v>19.779199999999999</v>
      </c>
      <c r="G355">
        <v>5.2641158388610263</v>
      </c>
    </row>
    <row r="356" spans="1:7">
      <c r="A356" s="1">
        <v>43741</v>
      </c>
      <c r="B356">
        <v>26201.040000000001</v>
      </c>
      <c r="C356">
        <v>42443.31</v>
      </c>
      <c r="D356">
        <v>128.15</v>
      </c>
      <c r="E356">
        <v>108.21</v>
      </c>
      <c r="F356">
        <v>19.798500000000001</v>
      </c>
      <c r="G356">
        <v>5.4655655731494805</v>
      </c>
    </row>
    <row r="357" spans="1:7">
      <c r="A357" s="1">
        <v>43742</v>
      </c>
      <c r="B357">
        <v>26573.72</v>
      </c>
      <c r="C357">
        <v>43416.9</v>
      </c>
      <c r="D357">
        <v>130.27000000000001</v>
      </c>
      <c r="E357">
        <v>110.42</v>
      </c>
      <c r="F357">
        <v>19.736799999999999</v>
      </c>
      <c r="G357">
        <v>5.5946252685339068</v>
      </c>
    </row>
    <row r="358" spans="1:7">
      <c r="A358" s="1">
        <v>43745</v>
      </c>
      <c r="B358">
        <v>26478.02</v>
      </c>
      <c r="C358">
        <v>42952.29</v>
      </c>
      <c r="D358">
        <v>130.9</v>
      </c>
      <c r="E358">
        <v>110.03</v>
      </c>
      <c r="F358">
        <v>19.525500000000001</v>
      </c>
      <c r="G358">
        <v>5.6351950014084142</v>
      </c>
    </row>
    <row r="359" spans="1:7">
      <c r="A359" s="1">
        <v>43746</v>
      </c>
      <c r="B359">
        <v>26164.04</v>
      </c>
      <c r="C359">
        <v>42535.14</v>
      </c>
      <c r="D359">
        <v>128.47</v>
      </c>
      <c r="E359">
        <v>105.81</v>
      </c>
      <c r="F359">
        <v>19.552199999999999</v>
      </c>
      <c r="G359">
        <v>5.4116672292632035</v>
      </c>
    </row>
    <row r="360" spans="1:7">
      <c r="A360" s="1">
        <v>43747</v>
      </c>
      <c r="B360">
        <v>26346.01</v>
      </c>
      <c r="C360">
        <v>42501.919999999998</v>
      </c>
      <c r="D360">
        <v>129.33000000000001</v>
      </c>
      <c r="E360">
        <v>105.99</v>
      </c>
      <c r="F360">
        <v>19.584</v>
      </c>
      <c r="G360">
        <v>5.4120710784313726</v>
      </c>
    </row>
    <row r="361" spans="1:7">
      <c r="A361" s="1">
        <v>43748</v>
      </c>
      <c r="B361">
        <v>26496.67</v>
      </c>
      <c r="C361">
        <v>42929.760000000002</v>
      </c>
      <c r="D361">
        <v>129.34</v>
      </c>
      <c r="E361">
        <v>107.93</v>
      </c>
      <c r="F361">
        <v>19.568899999999999</v>
      </c>
      <c r="G361">
        <v>5.515384104369689</v>
      </c>
    </row>
    <row r="362" spans="1:7">
      <c r="A362" s="1">
        <v>43749</v>
      </c>
      <c r="B362">
        <v>26816.59</v>
      </c>
      <c r="C362">
        <v>43214.6</v>
      </c>
      <c r="D362">
        <v>130.02000000000001</v>
      </c>
      <c r="E362">
        <v>109.25</v>
      </c>
      <c r="F362">
        <v>19.476400000000002</v>
      </c>
      <c r="G362">
        <v>5.6093528578176661</v>
      </c>
    </row>
    <row r="363" spans="1:7">
      <c r="A363" s="1">
        <v>43752</v>
      </c>
      <c r="B363">
        <v>26787.360000000001</v>
      </c>
      <c r="C363">
        <v>43299.53</v>
      </c>
      <c r="D363">
        <v>129.69999999999999</v>
      </c>
      <c r="E363">
        <v>110.65</v>
      </c>
      <c r="F363">
        <v>19.3217</v>
      </c>
      <c r="G363">
        <v>5.7267217687884608</v>
      </c>
    </row>
    <row r="364" spans="1:7">
      <c r="A364" s="1">
        <v>43753</v>
      </c>
      <c r="B364">
        <v>27024.799999999999</v>
      </c>
      <c r="C364">
        <v>43244.63</v>
      </c>
      <c r="D364">
        <v>129.76</v>
      </c>
      <c r="E364">
        <v>110.48</v>
      </c>
      <c r="F364">
        <v>19.2652</v>
      </c>
      <c r="G364">
        <v>5.7346926063575774</v>
      </c>
    </row>
    <row r="365" spans="1:7">
      <c r="A365" s="1">
        <v>43754</v>
      </c>
      <c r="B365">
        <v>27001.98</v>
      </c>
      <c r="C365">
        <v>43538.49</v>
      </c>
      <c r="D365">
        <v>130.86000000000001</v>
      </c>
      <c r="E365">
        <v>108.43</v>
      </c>
      <c r="F365">
        <v>19.251999999999999</v>
      </c>
      <c r="G365">
        <v>5.6321421151049247</v>
      </c>
    </row>
    <row r="366" spans="1:7">
      <c r="A366" s="1">
        <v>43755</v>
      </c>
      <c r="B366">
        <v>27025.88</v>
      </c>
      <c r="C366">
        <v>43479.98</v>
      </c>
      <c r="D366">
        <v>132.37</v>
      </c>
      <c r="E366">
        <v>108.4</v>
      </c>
      <c r="F366">
        <v>19.2135</v>
      </c>
      <c r="G366">
        <v>5.6418663960236293</v>
      </c>
    </row>
    <row r="367" spans="1:7">
      <c r="A367" s="1">
        <v>43756</v>
      </c>
      <c r="B367">
        <v>26770.2</v>
      </c>
      <c r="C367">
        <v>43178.63</v>
      </c>
      <c r="D367">
        <v>130.88999999999999</v>
      </c>
      <c r="E367">
        <v>107.05</v>
      </c>
      <c r="F367">
        <v>19.1602</v>
      </c>
      <c r="G367">
        <v>5.5871024310810951</v>
      </c>
    </row>
    <row r="368" spans="1:7">
      <c r="A368" s="1">
        <v>43759</v>
      </c>
      <c r="B368">
        <v>26827.64</v>
      </c>
      <c r="C368">
        <v>43405.43</v>
      </c>
      <c r="D368">
        <v>130.26</v>
      </c>
      <c r="E368">
        <v>106.99</v>
      </c>
      <c r="F368">
        <v>19.1492</v>
      </c>
      <c r="G368">
        <v>5.5871785766507216</v>
      </c>
    </row>
    <row r="369" spans="1:7">
      <c r="A369" s="1">
        <v>43760</v>
      </c>
      <c r="B369">
        <v>26788.1</v>
      </c>
      <c r="C369">
        <v>43363.54</v>
      </c>
      <c r="D369">
        <v>132.4</v>
      </c>
      <c r="E369">
        <v>107.79</v>
      </c>
      <c r="F369">
        <v>19.142199999999999</v>
      </c>
      <c r="G369">
        <v>5.6310141989948912</v>
      </c>
    </row>
    <row r="370" spans="1:7">
      <c r="A370" s="1">
        <v>43761</v>
      </c>
      <c r="B370">
        <v>26833.95</v>
      </c>
      <c r="C370">
        <v>43546.48</v>
      </c>
      <c r="D370">
        <v>131.13</v>
      </c>
      <c r="E370">
        <v>109.81</v>
      </c>
      <c r="F370">
        <v>19.105</v>
      </c>
      <c r="G370">
        <v>5.7477100235540437</v>
      </c>
    </row>
    <row r="371" spans="1:7">
      <c r="A371" s="1">
        <v>43762</v>
      </c>
      <c r="B371">
        <v>26805.53</v>
      </c>
      <c r="C371">
        <v>43776.6</v>
      </c>
      <c r="D371">
        <v>130.26</v>
      </c>
      <c r="E371">
        <v>111.84</v>
      </c>
      <c r="F371">
        <v>19.125800000000002</v>
      </c>
      <c r="G371">
        <v>5.8475985318261197</v>
      </c>
    </row>
    <row r="372" spans="1:7">
      <c r="A372" s="1">
        <v>43763</v>
      </c>
      <c r="B372">
        <v>26958.06</v>
      </c>
      <c r="C372">
        <v>43389.16</v>
      </c>
      <c r="D372">
        <v>130.9</v>
      </c>
      <c r="E372">
        <v>101.68</v>
      </c>
      <c r="F372">
        <v>19.087800000000001</v>
      </c>
      <c r="G372">
        <v>5.326962772032398</v>
      </c>
    </row>
    <row r="373" spans="1:7">
      <c r="A373" s="1">
        <v>43766</v>
      </c>
      <c r="B373">
        <v>27090.720000000001</v>
      </c>
      <c r="C373">
        <v>43765.49</v>
      </c>
      <c r="D373">
        <v>130.53</v>
      </c>
      <c r="E373">
        <v>103.09</v>
      </c>
      <c r="F373">
        <v>19.082000000000001</v>
      </c>
      <c r="G373">
        <v>5.4024735352688396</v>
      </c>
    </row>
    <row r="374" spans="1:7">
      <c r="A374" s="1">
        <v>43767</v>
      </c>
      <c r="B374">
        <v>27071.42</v>
      </c>
      <c r="C374">
        <v>43851.06</v>
      </c>
      <c r="D374">
        <v>129.47999999999999</v>
      </c>
      <c r="E374">
        <v>101.45</v>
      </c>
      <c r="F374">
        <v>19.054300000000001</v>
      </c>
      <c r="G374">
        <v>5.3242575166760258</v>
      </c>
    </row>
    <row r="375" spans="1:7">
      <c r="A375" s="1">
        <v>43768</v>
      </c>
      <c r="B375">
        <v>27186.69</v>
      </c>
      <c r="C375">
        <v>43741.62</v>
      </c>
      <c r="D375">
        <v>129.6</v>
      </c>
      <c r="E375">
        <v>103.02</v>
      </c>
      <c r="F375">
        <v>19.116700000000002</v>
      </c>
      <c r="G375">
        <v>5.3890054245764167</v>
      </c>
    </row>
    <row r="376" spans="1:7">
      <c r="A376" s="1">
        <v>43769</v>
      </c>
      <c r="B376">
        <v>27046.23</v>
      </c>
      <c r="C376">
        <v>43337.279999999999</v>
      </c>
      <c r="D376">
        <v>129.91999999999999</v>
      </c>
      <c r="E376">
        <v>105</v>
      </c>
      <c r="F376">
        <v>19.164300000000001</v>
      </c>
      <c r="G376">
        <v>5.4789373992266865</v>
      </c>
    </row>
    <row r="377" spans="1:7">
      <c r="A377" s="1">
        <v>43770</v>
      </c>
      <c r="B377">
        <v>27347.360000000001</v>
      </c>
      <c r="C377">
        <v>43814.55</v>
      </c>
      <c r="D377">
        <v>132.75</v>
      </c>
      <c r="E377">
        <v>105.48</v>
      </c>
      <c r="F377">
        <v>19.194800000000001</v>
      </c>
      <c r="G377">
        <v>5.4952382937045448</v>
      </c>
    </row>
    <row r="378" spans="1:7">
      <c r="A378" s="1">
        <v>43773</v>
      </c>
      <c r="B378">
        <v>27462.11</v>
      </c>
      <c r="C378">
        <v>43815.76</v>
      </c>
      <c r="D378">
        <v>132.91999999999999</v>
      </c>
      <c r="E378">
        <v>104.06</v>
      </c>
      <c r="F378">
        <v>19.105799999999999</v>
      </c>
      <c r="G378">
        <v>5.44651362413508</v>
      </c>
    </row>
    <row r="379" spans="1:7">
      <c r="A379" s="1">
        <v>43774</v>
      </c>
      <c r="B379">
        <v>27492.63</v>
      </c>
      <c r="C379">
        <v>43611.839999999997</v>
      </c>
      <c r="D379">
        <v>131.44999999999999</v>
      </c>
      <c r="E379">
        <v>103.85</v>
      </c>
      <c r="F379">
        <v>19.1525</v>
      </c>
      <c r="G379">
        <v>5.4222686333376844</v>
      </c>
    </row>
    <row r="380" spans="1:7">
      <c r="A380" s="1">
        <v>43775</v>
      </c>
      <c r="B380">
        <v>27492.560000000001</v>
      </c>
      <c r="C380">
        <v>43818.51</v>
      </c>
      <c r="D380">
        <v>131.27000000000001</v>
      </c>
      <c r="E380">
        <v>103.99</v>
      </c>
      <c r="F380">
        <v>19.212499999999999</v>
      </c>
      <c r="G380">
        <v>5.4126219908913473</v>
      </c>
    </row>
    <row r="381" spans="1:7">
      <c r="A381" s="1">
        <v>43776</v>
      </c>
      <c r="B381">
        <v>27674.799999999999</v>
      </c>
      <c r="C381">
        <v>44119.9</v>
      </c>
      <c r="D381">
        <v>132.96</v>
      </c>
      <c r="E381">
        <v>105.44</v>
      </c>
      <c r="F381">
        <v>19.1953</v>
      </c>
      <c r="G381">
        <v>5.4930113100602753</v>
      </c>
    </row>
    <row r="382" spans="1:7">
      <c r="A382" s="1">
        <v>43777</v>
      </c>
      <c r="B382">
        <v>27681.24</v>
      </c>
      <c r="C382">
        <v>43702.23</v>
      </c>
      <c r="D382">
        <v>137.96</v>
      </c>
      <c r="E382">
        <v>102.95</v>
      </c>
      <c r="F382">
        <v>19.1327</v>
      </c>
      <c r="G382">
        <v>5.3808401323388759</v>
      </c>
    </row>
    <row r="383" spans="1:7">
      <c r="A383" s="1">
        <v>43780</v>
      </c>
      <c r="B383">
        <v>27691.49</v>
      </c>
      <c r="C383">
        <v>43595.6</v>
      </c>
      <c r="D383">
        <v>136.74</v>
      </c>
      <c r="E383">
        <v>102.62</v>
      </c>
      <c r="F383">
        <v>19.1068</v>
      </c>
      <c r="G383">
        <v>5.3708627294994455</v>
      </c>
    </row>
    <row r="384" spans="1:7">
      <c r="A384" s="1">
        <v>43781</v>
      </c>
      <c r="B384">
        <v>27691.49</v>
      </c>
      <c r="C384">
        <v>43100.77</v>
      </c>
      <c r="D384">
        <v>138.58000000000001</v>
      </c>
      <c r="E384">
        <v>99.77</v>
      </c>
      <c r="F384">
        <v>19.109000000000002</v>
      </c>
      <c r="G384">
        <v>5.2211000052331356</v>
      </c>
    </row>
    <row r="385" spans="1:7">
      <c r="A385" s="1">
        <v>43782</v>
      </c>
      <c r="B385">
        <v>27783.59</v>
      </c>
      <c r="C385">
        <v>43098.66</v>
      </c>
      <c r="D385">
        <v>148.72</v>
      </c>
      <c r="E385">
        <v>99.34</v>
      </c>
      <c r="F385">
        <v>19.2178</v>
      </c>
      <c r="G385">
        <v>5.1691660856081345</v>
      </c>
    </row>
    <row r="386" spans="1:7">
      <c r="A386" s="1">
        <v>43783</v>
      </c>
      <c r="B386">
        <v>27781.96</v>
      </c>
      <c r="C386">
        <v>43188.69</v>
      </c>
      <c r="D386">
        <v>147.15</v>
      </c>
      <c r="E386">
        <v>99.1</v>
      </c>
      <c r="F386">
        <v>19.4543</v>
      </c>
      <c r="G386">
        <v>5.0939895036058864</v>
      </c>
    </row>
    <row r="387" spans="1:7">
      <c r="A387" s="1">
        <v>43784</v>
      </c>
      <c r="B387">
        <v>28004.89</v>
      </c>
      <c r="C387">
        <v>43392.36</v>
      </c>
      <c r="D387">
        <v>144.66999999999999</v>
      </c>
      <c r="E387">
        <v>103.09</v>
      </c>
      <c r="F387">
        <v>19.422799999999999</v>
      </c>
      <c r="G387">
        <v>5.3076796342442911</v>
      </c>
    </row>
    <row r="388" spans="1:7">
      <c r="A388" s="1">
        <v>43788</v>
      </c>
      <c r="B388">
        <v>27934.02</v>
      </c>
      <c r="C388">
        <v>43602.25</v>
      </c>
      <c r="D388">
        <v>148.38</v>
      </c>
      <c r="E388">
        <v>105.85</v>
      </c>
      <c r="F388">
        <v>19.206299999999999</v>
      </c>
      <c r="G388">
        <v>5.5112124667426832</v>
      </c>
    </row>
    <row r="389" spans="1:7">
      <c r="A389" s="1">
        <v>43789</v>
      </c>
      <c r="B389">
        <v>27821.09</v>
      </c>
      <c r="C389">
        <v>43604.7</v>
      </c>
      <c r="D389">
        <v>146.93</v>
      </c>
      <c r="E389">
        <v>105.85</v>
      </c>
      <c r="F389">
        <v>19.3687</v>
      </c>
      <c r="G389">
        <v>5.4650028138181703</v>
      </c>
    </row>
    <row r="390" spans="1:7">
      <c r="A390" s="1">
        <v>43790</v>
      </c>
      <c r="B390">
        <v>27766.29</v>
      </c>
      <c r="C390">
        <v>43255.43</v>
      </c>
      <c r="D390">
        <v>146.9</v>
      </c>
      <c r="E390">
        <v>106.74</v>
      </c>
      <c r="F390">
        <v>19.48</v>
      </c>
      <c r="G390">
        <v>5.479466119096509</v>
      </c>
    </row>
    <row r="391" spans="1:7">
      <c r="A391" s="1">
        <v>43791</v>
      </c>
      <c r="B391">
        <v>27875.62</v>
      </c>
      <c r="C391">
        <v>43521.86</v>
      </c>
      <c r="D391">
        <v>148.29</v>
      </c>
      <c r="E391">
        <v>107.17</v>
      </c>
      <c r="F391">
        <v>19.413799999999998</v>
      </c>
      <c r="G391">
        <v>5.5202999927886358</v>
      </c>
    </row>
    <row r="392" spans="1:7">
      <c r="A392" s="1">
        <v>43794</v>
      </c>
      <c r="B392">
        <v>28066.47</v>
      </c>
      <c r="C392">
        <v>43535.11</v>
      </c>
      <c r="D392">
        <v>149.69</v>
      </c>
      <c r="E392">
        <v>106.71</v>
      </c>
      <c r="F392">
        <v>19.398700000000002</v>
      </c>
      <c r="G392">
        <v>5.500884079861021</v>
      </c>
    </row>
    <row r="393" spans="1:7">
      <c r="A393" s="1">
        <v>43795</v>
      </c>
      <c r="B393">
        <v>28121.68</v>
      </c>
      <c r="C393">
        <v>42852.36</v>
      </c>
      <c r="D393">
        <v>151.63999999999999</v>
      </c>
      <c r="E393">
        <v>101.91</v>
      </c>
      <c r="F393">
        <v>19.4468</v>
      </c>
      <c r="G393">
        <v>5.2404508710944731</v>
      </c>
    </row>
    <row r="394" spans="1:7">
      <c r="A394" s="1">
        <v>43796</v>
      </c>
      <c r="B394">
        <v>28164</v>
      </c>
      <c r="C394">
        <v>43036.160000000003</v>
      </c>
      <c r="D394">
        <v>151.47999999999999</v>
      </c>
      <c r="E394">
        <v>103.42</v>
      </c>
      <c r="F394">
        <v>19.5185</v>
      </c>
      <c r="G394">
        <v>5.2985629018623364</v>
      </c>
    </row>
    <row r="395" spans="1:7">
      <c r="A395" s="1">
        <v>43798</v>
      </c>
      <c r="B395">
        <v>28051.41</v>
      </c>
      <c r="C395">
        <v>42820.18</v>
      </c>
      <c r="D395">
        <v>151.58000000000001</v>
      </c>
      <c r="E395">
        <v>102.94</v>
      </c>
      <c r="F395">
        <v>19.6113</v>
      </c>
      <c r="G395">
        <v>5.2490145987262444</v>
      </c>
    </row>
    <row r="396" spans="1:7">
      <c r="A396" s="1">
        <v>43801</v>
      </c>
      <c r="B396">
        <v>27783.040000000001</v>
      </c>
      <c r="C396">
        <v>42544.14</v>
      </c>
      <c r="D396">
        <v>150.62</v>
      </c>
      <c r="E396">
        <v>100.35</v>
      </c>
      <c r="F396">
        <v>19.5352</v>
      </c>
      <c r="G396">
        <v>5.136881117162865</v>
      </c>
    </row>
    <row r="397" spans="1:7">
      <c r="A397" s="1">
        <v>43802</v>
      </c>
      <c r="B397">
        <v>27502.81</v>
      </c>
      <c r="C397">
        <v>42294.52</v>
      </c>
      <c r="D397">
        <v>148.58000000000001</v>
      </c>
      <c r="E397">
        <v>100.55</v>
      </c>
      <c r="F397">
        <v>19.5717</v>
      </c>
      <c r="G397">
        <v>5.1375199905986708</v>
      </c>
    </row>
    <row r="398" spans="1:7">
      <c r="A398" s="1">
        <v>43803</v>
      </c>
      <c r="B398">
        <v>27649.78</v>
      </c>
      <c r="C398">
        <v>42191.92</v>
      </c>
      <c r="D398">
        <v>148.28</v>
      </c>
      <c r="E398">
        <v>101.1</v>
      </c>
      <c r="F398">
        <v>19.567799999999998</v>
      </c>
      <c r="G398">
        <v>5.1666513353570664</v>
      </c>
    </row>
    <row r="399" spans="1:7">
      <c r="A399" s="1">
        <v>43804</v>
      </c>
      <c r="B399">
        <v>27677.79</v>
      </c>
      <c r="C399">
        <v>42216.03</v>
      </c>
      <c r="D399">
        <v>147.44</v>
      </c>
      <c r="E399">
        <v>101.07</v>
      </c>
      <c r="F399">
        <v>19.470700000000001</v>
      </c>
      <c r="G399">
        <v>5.1908765478385464</v>
      </c>
    </row>
    <row r="400" spans="1:7">
      <c r="A400" s="1">
        <v>43805</v>
      </c>
      <c r="B400">
        <v>28015.06</v>
      </c>
      <c r="C400">
        <v>41938.69</v>
      </c>
      <c r="D400">
        <v>147.66</v>
      </c>
      <c r="E400">
        <v>99.88</v>
      </c>
      <c r="F400">
        <v>19.3688</v>
      </c>
      <c r="G400">
        <v>5.156746933212176</v>
      </c>
    </row>
    <row r="401" spans="1:7">
      <c r="A401" s="1">
        <v>43808</v>
      </c>
      <c r="B401">
        <v>27909.599999999999</v>
      </c>
      <c r="C401">
        <v>41951.59</v>
      </c>
      <c r="D401">
        <v>146.21</v>
      </c>
      <c r="E401">
        <v>100.57</v>
      </c>
      <c r="F401">
        <v>19.3247</v>
      </c>
      <c r="G401">
        <v>5.2042205053636019</v>
      </c>
    </row>
    <row r="402" spans="1:7">
      <c r="A402" s="1">
        <v>43809</v>
      </c>
      <c r="B402">
        <v>27881.72</v>
      </c>
      <c r="C402">
        <v>42633.43</v>
      </c>
      <c r="D402">
        <v>146.1</v>
      </c>
      <c r="E402">
        <v>103.36</v>
      </c>
      <c r="F402">
        <v>19.2302</v>
      </c>
      <c r="G402">
        <v>5.3748790964212541</v>
      </c>
    </row>
    <row r="403" spans="1:7">
      <c r="A403" s="1">
        <v>43810</v>
      </c>
      <c r="B403">
        <v>27911.3</v>
      </c>
      <c r="C403">
        <v>43195.19</v>
      </c>
      <c r="D403">
        <v>147.59</v>
      </c>
      <c r="E403">
        <v>106.26</v>
      </c>
      <c r="F403">
        <v>19.2362</v>
      </c>
      <c r="G403">
        <v>5.5239600336864871</v>
      </c>
    </row>
    <row r="404" spans="1:7">
      <c r="A404" s="1">
        <v>43812</v>
      </c>
      <c r="B404">
        <v>28135.38</v>
      </c>
      <c r="C404">
        <v>44254.43</v>
      </c>
      <c r="D404">
        <v>146.38</v>
      </c>
      <c r="E404">
        <v>110.21</v>
      </c>
      <c r="F404">
        <v>19.1785</v>
      </c>
      <c r="G404">
        <v>5.7465390932554685</v>
      </c>
    </row>
    <row r="405" spans="1:7">
      <c r="A405" s="1">
        <v>43815</v>
      </c>
      <c r="B405">
        <v>28235.89</v>
      </c>
      <c r="C405">
        <v>44356.22</v>
      </c>
      <c r="D405">
        <v>148.46</v>
      </c>
      <c r="E405">
        <v>113.9</v>
      </c>
      <c r="F405">
        <v>19.045500000000001</v>
      </c>
      <c r="G405">
        <v>5.9804153212044842</v>
      </c>
    </row>
    <row r="406" spans="1:7">
      <c r="A406" s="1">
        <v>43816</v>
      </c>
      <c r="B406">
        <v>28267.16</v>
      </c>
      <c r="C406">
        <v>44401.16</v>
      </c>
      <c r="D406">
        <v>147.72999999999999</v>
      </c>
      <c r="E406">
        <v>116.6</v>
      </c>
      <c r="F406">
        <v>18.970199999999998</v>
      </c>
      <c r="G406">
        <v>6.146482377623852</v>
      </c>
    </row>
    <row r="407" spans="1:7">
      <c r="A407" s="1">
        <v>43817</v>
      </c>
      <c r="B407">
        <v>28239.279999999999</v>
      </c>
      <c r="C407">
        <v>45106.29</v>
      </c>
      <c r="D407">
        <v>146.26</v>
      </c>
      <c r="E407">
        <v>116.52</v>
      </c>
      <c r="F407">
        <v>18.916499999999999</v>
      </c>
      <c r="G407">
        <v>6.1597018475933707</v>
      </c>
    </row>
    <row r="408" spans="1:7">
      <c r="A408" s="1">
        <v>43818</v>
      </c>
      <c r="B408">
        <v>28376.959999999999</v>
      </c>
      <c r="C408">
        <v>44649.43</v>
      </c>
      <c r="D408">
        <v>146.15</v>
      </c>
      <c r="E408">
        <v>111.1</v>
      </c>
      <c r="F408">
        <v>18.9542</v>
      </c>
      <c r="G408">
        <v>5.8614977155458945</v>
      </c>
    </row>
    <row r="409" spans="1:7">
      <c r="A409" s="1">
        <v>43819</v>
      </c>
      <c r="B409">
        <v>28455.09</v>
      </c>
      <c r="C409">
        <v>44505.64</v>
      </c>
      <c r="D409">
        <v>146.88</v>
      </c>
      <c r="E409">
        <v>108.73</v>
      </c>
      <c r="F409">
        <v>18.963999999999999</v>
      </c>
      <c r="G409">
        <v>5.7334950432398237</v>
      </c>
    </row>
    <row r="410" spans="1:7">
      <c r="A410" s="1">
        <v>43822</v>
      </c>
      <c r="B410">
        <v>28551.53</v>
      </c>
      <c r="C410">
        <v>44276.85</v>
      </c>
      <c r="D410">
        <v>144.68</v>
      </c>
      <c r="E410">
        <v>110.36</v>
      </c>
      <c r="F410">
        <v>18.9133</v>
      </c>
      <c r="G410">
        <v>5.8350472947608294</v>
      </c>
    </row>
    <row r="411" spans="1:7">
      <c r="A411" s="1">
        <v>43823</v>
      </c>
      <c r="B411">
        <v>28515.45</v>
      </c>
      <c r="C411">
        <v>44157.97</v>
      </c>
      <c r="D411">
        <v>145.29</v>
      </c>
      <c r="E411">
        <v>110.2</v>
      </c>
      <c r="F411">
        <v>18.938500000000001</v>
      </c>
      <c r="G411">
        <v>5.8188346489954323</v>
      </c>
    </row>
    <row r="412" spans="1:7">
      <c r="A412" s="1">
        <v>43825</v>
      </c>
      <c r="B412">
        <v>28621.39</v>
      </c>
      <c r="C412">
        <v>44300.17</v>
      </c>
      <c r="D412">
        <v>145.69999999999999</v>
      </c>
      <c r="E412">
        <v>109.63</v>
      </c>
      <c r="F412">
        <v>18.964300000000001</v>
      </c>
      <c r="G412">
        <v>5.7808619353205755</v>
      </c>
    </row>
    <row r="413" spans="1:7">
      <c r="A413" s="1">
        <v>43826</v>
      </c>
      <c r="B413">
        <v>28645.26</v>
      </c>
      <c r="C413">
        <v>44261.51</v>
      </c>
      <c r="D413">
        <v>145.75</v>
      </c>
      <c r="E413">
        <v>108.92</v>
      </c>
      <c r="F413">
        <v>18.944500000000001</v>
      </c>
      <c r="G413">
        <v>5.7494259547625957</v>
      </c>
    </row>
    <row r="414" spans="1:7">
      <c r="A414" s="1">
        <v>43829</v>
      </c>
      <c r="B414">
        <v>28462.14</v>
      </c>
      <c r="C414">
        <v>43657.48</v>
      </c>
      <c r="D414">
        <v>143.77000000000001</v>
      </c>
      <c r="E414">
        <v>105</v>
      </c>
      <c r="F414">
        <v>18.845199999999998</v>
      </c>
      <c r="G414">
        <v>5.571710568208351</v>
      </c>
    </row>
    <row r="415" spans="1:7">
      <c r="A415" s="1">
        <v>43830</v>
      </c>
      <c r="B415">
        <v>28538.44</v>
      </c>
      <c r="C415">
        <v>43541.02</v>
      </c>
      <c r="D415">
        <v>144.63</v>
      </c>
      <c r="E415">
        <v>105.65</v>
      </c>
      <c r="F415">
        <v>18.872699999999998</v>
      </c>
      <c r="G415">
        <v>5.5980331378128207</v>
      </c>
    </row>
    <row r="416" spans="1:7">
      <c r="A416" s="1">
        <v>43832</v>
      </c>
      <c r="B416">
        <v>28868.799999999999</v>
      </c>
      <c r="C416">
        <v>44437.23</v>
      </c>
      <c r="D416">
        <v>148.19999999999999</v>
      </c>
      <c r="E416">
        <v>109.66</v>
      </c>
      <c r="F416">
        <v>18.8642</v>
      </c>
      <c r="G416">
        <v>5.8131275113707446</v>
      </c>
    </row>
    <row r="417" spans="1:7">
      <c r="A417" s="1">
        <v>43833</v>
      </c>
      <c r="B417">
        <v>28634.880000000001</v>
      </c>
      <c r="C417">
        <v>44624.85</v>
      </c>
      <c r="D417">
        <v>146.5</v>
      </c>
      <c r="E417">
        <v>109.96</v>
      </c>
      <c r="F417">
        <v>18.881699999999999</v>
      </c>
      <c r="G417">
        <v>5.8236281690737597</v>
      </c>
    </row>
    <row r="418" spans="1:7">
      <c r="A418" s="1">
        <v>43836</v>
      </c>
      <c r="B418">
        <v>28703.38</v>
      </c>
      <c r="C418">
        <v>44495.3</v>
      </c>
      <c r="D418">
        <v>145.65</v>
      </c>
      <c r="E418">
        <v>110.01</v>
      </c>
      <c r="F418">
        <v>18.8673</v>
      </c>
      <c r="G418">
        <v>5.8307229969311987</v>
      </c>
    </row>
    <row r="419" spans="1:7">
      <c r="A419" s="1">
        <v>43837</v>
      </c>
      <c r="B419">
        <v>28583.68</v>
      </c>
      <c r="C419">
        <v>44157.81</v>
      </c>
      <c r="D419">
        <v>145.69999999999999</v>
      </c>
      <c r="E419">
        <v>106.88</v>
      </c>
      <c r="F419">
        <v>18.827000000000002</v>
      </c>
      <c r="G419">
        <v>5.6769533117331488</v>
      </c>
    </row>
    <row r="420" spans="1:7">
      <c r="A420" s="1">
        <v>43838</v>
      </c>
      <c r="B420">
        <v>28745.09</v>
      </c>
      <c r="C420">
        <v>44470.91</v>
      </c>
      <c r="D420">
        <v>145.4</v>
      </c>
      <c r="E420">
        <v>108.78</v>
      </c>
      <c r="F420">
        <v>18.885200000000001</v>
      </c>
      <c r="G420">
        <v>5.7600660834939523</v>
      </c>
    </row>
    <row r="421" spans="1:7">
      <c r="A421" s="1">
        <v>43839</v>
      </c>
      <c r="B421">
        <v>28956.9</v>
      </c>
      <c r="C421">
        <v>44572.17</v>
      </c>
      <c r="D421">
        <v>144.83000000000001</v>
      </c>
      <c r="E421">
        <v>112.81</v>
      </c>
      <c r="F421">
        <v>18.797999999999998</v>
      </c>
      <c r="G421">
        <v>6.0011703372699232</v>
      </c>
    </row>
    <row r="422" spans="1:7">
      <c r="A422" s="1">
        <v>43840</v>
      </c>
      <c r="B422">
        <v>28823.77</v>
      </c>
      <c r="C422">
        <v>44660.33</v>
      </c>
      <c r="D422">
        <v>144.62</v>
      </c>
      <c r="E422">
        <v>109.95</v>
      </c>
      <c r="F422">
        <v>18.845300000000002</v>
      </c>
      <c r="G422">
        <v>5.8343459642457267</v>
      </c>
    </row>
    <row r="423" spans="1:7">
      <c r="A423" s="1">
        <v>43843</v>
      </c>
      <c r="B423">
        <v>28907.05</v>
      </c>
      <c r="C423">
        <v>44847.47</v>
      </c>
      <c r="D423">
        <v>143.88</v>
      </c>
      <c r="E423">
        <v>109.99</v>
      </c>
      <c r="F423">
        <v>18.773199999999999</v>
      </c>
      <c r="G423">
        <v>5.8588839409370808</v>
      </c>
    </row>
    <row r="424" spans="1:7">
      <c r="A424" s="1">
        <v>43844</v>
      </c>
      <c r="B424">
        <v>28939.67</v>
      </c>
      <c r="C424">
        <v>44773.24</v>
      </c>
      <c r="D424">
        <v>145.19999999999999</v>
      </c>
      <c r="E424">
        <v>108.98</v>
      </c>
      <c r="F424">
        <v>18.8215</v>
      </c>
      <c r="G424">
        <v>5.7901867545094703</v>
      </c>
    </row>
    <row r="425" spans="1:7">
      <c r="A425" s="1">
        <v>43845</v>
      </c>
      <c r="B425">
        <v>29030.22</v>
      </c>
      <c r="C425">
        <v>44453.33</v>
      </c>
      <c r="D425">
        <v>144.32</v>
      </c>
      <c r="E425">
        <v>107.87</v>
      </c>
      <c r="F425">
        <v>18.812000000000001</v>
      </c>
      <c r="G425">
        <v>5.7341058898575374</v>
      </c>
    </row>
    <row r="426" spans="1:7">
      <c r="A426" s="1">
        <v>43846</v>
      </c>
      <c r="B426">
        <v>29297.64</v>
      </c>
      <c r="C426">
        <v>45303.08</v>
      </c>
      <c r="D426">
        <v>145.12</v>
      </c>
      <c r="E426">
        <v>111.04</v>
      </c>
      <c r="F426">
        <v>18.807700000000001</v>
      </c>
      <c r="G426">
        <v>5.9039648654540429</v>
      </c>
    </row>
    <row r="427" spans="1:7">
      <c r="A427" s="1">
        <v>43847</v>
      </c>
      <c r="B427">
        <v>29348.1</v>
      </c>
      <c r="C427">
        <v>45817.760000000002</v>
      </c>
      <c r="D427">
        <v>144.33000000000001</v>
      </c>
      <c r="E427">
        <v>112.73</v>
      </c>
      <c r="F427">
        <v>18.792999999999999</v>
      </c>
      <c r="G427">
        <v>5.9985100835417446</v>
      </c>
    </row>
    <row r="428" spans="1:7">
      <c r="A428" s="1">
        <v>43851</v>
      </c>
      <c r="B428">
        <v>29196.04</v>
      </c>
      <c r="C428">
        <v>45637.32</v>
      </c>
      <c r="D428">
        <v>143.56</v>
      </c>
      <c r="E428">
        <v>113.21</v>
      </c>
      <c r="F428">
        <v>18.672499999999999</v>
      </c>
      <c r="G428">
        <v>6.0629267639576918</v>
      </c>
    </row>
    <row r="429" spans="1:7">
      <c r="A429" s="1">
        <v>43852</v>
      </c>
      <c r="B429">
        <v>29186.27</v>
      </c>
      <c r="C429">
        <v>45604.44</v>
      </c>
      <c r="D429">
        <v>144.01</v>
      </c>
      <c r="E429">
        <v>114.22</v>
      </c>
      <c r="F429">
        <v>18.700700000000001</v>
      </c>
      <c r="G429">
        <v>6.1077927564208823</v>
      </c>
    </row>
    <row r="430" spans="1:7">
      <c r="A430" s="1">
        <v>43853</v>
      </c>
      <c r="B430">
        <v>29160.09</v>
      </c>
      <c r="C430">
        <v>45476.43</v>
      </c>
      <c r="D430">
        <v>142.19999999999999</v>
      </c>
      <c r="E430">
        <v>113.45</v>
      </c>
      <c r="F430">
        <v>18.688300000000002</v>
      </c>
      <c r="G430">
        <v>6.0706431296586629</v>
      </c>
    </row>
    <row r="431" spans="1:7">
      <c r="A431" s="1">
        <v>43854</v>
      </c>
      <c r="B431">
        <v>28989.73</v>
      </c>
      <c r="C431">
        <v>45141.62</v>
      </c>
      <c r="D431">
        <v>140.08000000000001</v>
      </c>
      <c r="E431">
        <v>114.44</v>
      </c>
      <c r="F431">
        <v>18.8018</v>
      </c>
      <c r="G431">
        <v>6.0866512780691213</v>
      </c>
    </row>
    <row r="432" spans="1:7">
      <c r="A432" s="1">
        <v>43857</v>
      </c>
      <c r="B432">
        <v>28535.8</v>
      </c>
      <c r="C432">
        <v>44134.39</v>
      </c>
      <c r="D432">
        <v>135.9</v>
      </c>
      <c r="E432">
        <v>113.31</v>
      </c>
      <c r="F432">
        <v>18.831299999999999</v>
      </c>
      <c r="G432">
        <v>6.0171098118557937</v>
      </c>
    </row>
    <row r="433" spans="1:7">
      <c r="A433" s="1">
        <v>43858</v>
      </c>
      <c r="B433">
        <v>28722.85</v>
      </c>
      <c r="C433">
        <v>44717.94</v>
      </c>
      <c r="D433">
        <v>138.37</v>
      </c>
      <c r="E433">
        <v>113.55</v>
      </c>
      <c r="F433">
        <v>18.9407</v>
      </c>
      <c r="G433">
        <v>5.9950265829668385</v>
      </c>
    </row>
    <row r="434" spans="1:7">
      <c r="A434" s="1">
        <v>43859</v>
      </c>
      <c r="B434">
        <v>28734.45</v>
      </c>
      <c r="C434">
        <v>45132.6</v>
      </c>
      <c r="D434">
        <v>136.06</v>
      </c>
      <c r="E434">
        <v>115.74</v>
      </c>
      <c r="F434">
        <v>18.802199999999999</v>
      </c>
      <c r="G434">
        <v>6.1556626352235373</v>
      </c>
    </row>
    <row r="435" spans="1:7">
      <c r="A435" s="1">
        <v>43860</v>
      </c>
      <c r="B435">
        <v>28859.439999999999</v>
      </c>
      <c r="C435">
        <v>44862.76</v>
      </c>
      <c r="D435">
        <v>137.81</v>
      </c>
      <c r="E435">
        <v>116.04</v>
      </c>
      <c r="F435">
        <v>18.706700000000001</v>
      </c>
      <c r="G435">
        <v>6.2031250835262233</v>
      </c>
    </row>
    <row r="436" spans="1:7">
      <c r="A436" s="1">
        <v>43861</v>
      </c>
      <c r="B436">
        <v>28256.03</v>
      </c>
      <c r="C436">
        <v>44108.31</v>
      </c>
      <c r="D436">
        <v>138.31</v>
      </c>
      <c r="E436">
        <v>116.09</v>
      </c>
      <c r="F436">
        <v>18.785299999999999</v>
      </c>
      <c r="G436">
        <v>6.1798321027612015</v>
      </c>
    </row>
    <row r="437" spans="1:7">
      <c r="A437" s="1">
        <v>43865</v>
      </c>
      <c r="B437">
        <v>28807.63</v>
      </c>
      <c r="C437">
        <v>45047.07</v>
      </c>
      <c r="D437">
        <v>144.72999999999999</v>
      </c>
      <c r="E437">
        <v>116.39</v>
      </c>
      <c r="F437">
        <v>18.908200000000001</v>
      </c>
      <c r="G437">
        <v>6.1555304047979185</v>
      </c>
    </row>
    <row r="438" spans="1:7">
      <c r="A438" s="1">
        <v>43866</v>
      </c>
      <c r="B438">
        <v>29290.85</v>
      </c>
      <c r="C438">
        <v>44782.86</v>
      </c>
      <c r="D438">
        <v>141.37</v>
      </c>
      <c r="E438">
        <v>116.07</v>
      </c>
      <c r="F438">
        <v>18.6797</v>
      </c>
      <c r="G438">
        <v>6.2136972221181281</v>
      </c>
    </row>
    <row r="439" spans="1:7">
      <c r="A439" s="1">
        <v>43867</v>
      </c>
      <c r="B439">
        <v>29379.77</v>
      </c>
      <c r="C439">
        <v>44493.15</v>
      </c>
      <c r="D439">
        <v>142.69999999999999</v>
      </c>
      <c r="E439">
        <v>115.9</v>
      </c>
      <c r="F439">
        <v>18.624500000000001</v>
      </c>
      <c r="G439">
        <v>6.2229858519691801</v>
      </c>
    </row>
    <row r="440" spans="1:7">
      <c r="A440" s="1">
        <v>43868</v>
      </c>
      <c r="B440">
        <v>29102.51</v>
      </c>
      <c r="C440">
        <v>44399.33</v>
      </c>
      <c r="D440">
        <v>141.02000000000001</v>
      </c>
      <c r="E440">
        <v>113.94</v>
      </c>
      <c r="F440">
        <v>18.6645</v>
      </c>
      <c r="G440">
        <v>6.104637145382946</v>
      </c>
    </row>
    <row r="441" spans="1:7">
      <c r="A441" s="1">
        <v>43871</v>
      </c>
      <c r="B441">
        <v>29276.82</v>
      </c>
      <c r="C441">
        <v>44290.53</v>
      </c>
      <c r="D441">
        <v>142.59</v>
      </c>
      <c r="E441">
        <v>113.97</v>
      </c>
      <c r="F441">
        <v>18.776299999999999</v>
      </c>
      <c r="G441">
        <v>6.06988597327482</v>
      </c>
    </row>
    <row r="442" spans="1:7">
      <c r="A442" s="1">
        <v>43872</v>
      </c>
      <c r="B442">
        <v>29276.34</v>
      </c>
      <c r="C442">
        <v>45027.41</v>
      </c>
      <c r="D442">
        <v>141.01</v>
      </c>
      <c r="E442">
        <v>115.07</v>
      </c>
      <c r="F442">
        <v>18.7653</v>
      </c>
      <c r="G442">
        <v>6.1320629033375429</v>
      </c>
    </row>
    <row r="443" spans="1:7">
      <c r="A443" s="1">
        <v>43873</v>
      </c>
      <c r="B443">
        <v>29551.42</v>
      </c>
      <c r="C443">
        <v>45338.37</v>
      </c>
      <c r="D443">
        <v>141.85</v>
      </c>
      <c r="E443">
        <v>117.12</v>
      </c>
      <c r="F443">
        <v>18.673999999999999</v>
      </c>
      <c r="G443">
        <v>6.2718217842990258</v>
      </c>
    </row>
    <row r="444" spans="1:7">
      <c r="A444" s="1">
        <v>43874</v>
      </c>
      <c r="B444">
        <v>29423.31</v>
      </c>
      <c r="C444">
        <v>45005.120000000003</v>
      </c>
      <c r="D444">
        <v>140.9</v>
      </c>
      <c r="E444">
        <v>116.03</v>
      </c>
      <c r="F444">
        <v>18.630800000000001</v>
      </c>
      <c r="G444">
        <v>6.2278592438327927</v>
      </c>
    </row>
    <row r="445" spans="1:7">
      <c r="A445" s="1">
        <v>43875</v>
      </c>
      <c r="B445">
        <v>29398.080000000002</v>
      </c>
      <c r="C445">
        <v>44999.68</v>
      </c>
      <c r="D445">
        <v>139.54</v>
      </c>
      <c r="E445">
        <v>114.96</v>
      </c>
      <c r="F445">
        <v>18.645800000000001</v>
      </c>
      <c r="G445">
        <v>6.1654635360241974</v>
      </c>
    </row>
    <row r="446" spans="1:7">
      <c r="A446" s="1">
        <v>43879</v>
      </c>
      <c r="B446">
        <v>29232.19</v>
      </c>
      <c r="C446">
        <v>44974.11</v>
      </c>
      <c r="D446">
        <v>139.13999999999999</v>
      </c>
      <c r="E446">
        <v>115.96</v>
      </c>
      <c r="F446">
        <v>18.5715</v>
      </c>
      <c r="G446">
        <v>6.2439759847077507</v>
      </c>
    </row>
    <row r="447" spans="1:7">
      <c r="A447" s="1">
        <v>43880</v>
      </c>
      <c r="B447">
        <v>29348.03</v>
      </c>
      <c r="C447">
        <v>44901.5</v>
      </c>
      <c r="D447">
        <v>141.30000000000001</v>
      </c>
      <c r="E447">
        <v>116.54</v>
      </c>
      <c r="F447">
        <v>18.595199999999998</v>
      </c>
      <c r="G447">
        <v>6.2672087420409577</v>
      </c>
    </row>
    <row r="448" spans="1:7">
      <c r="A448" s="1">
        <v>43881</v>
      </c>
      <c r="B448">
        <v>29219.98</v>
      </c>
      <c r="C448">
        <v>44774.54</v>
      </c>
      <c r="D448">
        <v>140.37</v>
      </c>
      <c r="E448">
        <v>116.09</v>
      </c>
      <c r="F448">
        <v>18.591000000000001</v>
      </c>
      <c r="G448">
        <v>6.2444193426927006</v>
      </c>
    </row>
    <row r="449" spans="1:7">
      <c r="A449" s="1">
        <v>43882</v>
      </c>
      <c r="B449">
        <v>28992.41</v>
      </c>
      <c r="C449">
        <v>44802.54</v>
      </c>
      <c r="D449">
        <v>138.97</v>
      </c>
      <c r="E449">
        <v>115.32</v>
      </c>
      <c r="F449">
        <v>18.799199999999999</v>
      </c>
      <c r="G449">
        <v>6.1343035873866976</v>
      </c>
    </row>
    <row r="450" spans="1:7">
      <c r="A450" s="1">
        <v>43885</v>
      </c>
      <c r="B450">
        <v>27960.799999999999</v>
      </c>
      <c r="C450">
        <v>43818.07</v>
      </c>
      <c r="D450">
        <v>133.01</v>
      </c>
      <c r="E450">
        <v>112.91</v>
      </c>
      <c r="F450">
        <v>18.913799999999998</v>
      </c>
      <c r="G450">
        <v>5.9697152343791311</v>
      </c>
    </row>
    <row r="451" spans="1:7">
      <c r="A451" s="1">
        <v>43886</v>
      </c>
      <c r="B451">
        <v>27081.360000000001</v>
      </c>
      <c r="C451">
        <v>43045.68</v>
      </c>
      <c r="D451">
        <v>128.19</v>
      </c>
      <c r="E451">
        <v>112.59</v>
      </c>
      <c r="F451">
        <v>19.119700000000002</v>
      </c>
      <c r="G451">
        <v>5.8886907221347613</v>
      </c>
    </row>
    <row r="452" spans="1:7">
      <c r="A452" s="1">
        <v>43887</v>
      </c>
      <c r="B452">
        <v>26957.59</v>
      </c>
      <c r="C452">
        <v>42737.279999999999</v>
      </c>
      <c r="D452">
        <v>123.36</v>
      </c>
      <c r="E452">
        <v>112.34</v>
      </c>
      <c r="F452">
        <v>19.087800000000001</v>
      </c>
      <c r="G452">
        <v>5.8854346755519229</v>
      </c>
    </row>
    <row r="453" spans="1:7">
      <c r="A453" s="1">
        <v>43888</v>
      </c>
      <c r="B453">
        <v>25766.639999999999</v>
      </c>
      <c r="C453">
        <v>41607.42</v>
      </c>
      <c r="D453">
        <v>118.04</v>
      </c>
      <c r="E453">
        <v>108.58</v>
      </c>
      <c r="F453">
        <v>19.1585</v>
      </c>
      <c r="G453">
        <v>5.6674583083226766</v>
      </c>
    </row>
    <row r="454" spans="1:7">
      <c r="A454" s="1">
        <v>43889</v>
      </c>
      <c r="B454">
        <v>25409.360000000001</v>
      </c>
      <c r="C454">
        <v>41324.31</v>
      </c>
      <c r="D454">
        <v>117.65</v>
      </c>
      <c r="E454">
        <v>106.64</v>
      </c>
      <c r="F454">
        <v>19.397300000000001</v>
      </c>
      <c r="G454">
        <v>5.4976723564619814</v>
      </c>
    </row>
    <row r="455" spans="1:7">
      <c r="A455" s="1">
        <v>43892</v>
      </c>
      <c r="B455">
        <v>26703.32</v>
      </c>
      <c r="C455">
        <v>42167.24</v>
      </c>
      <c r="D455">
        <v>119.98</v>
      </c>
      <c r="E455">
        <v>111.77</v>
      </c>
      <c r="F455">
        <v>19.776</v>
      </c>
      <c r="G455">
        <v>5.6518001618122975</v>
      </c>
    </row>
    <row r="456" spans="1:7">
      <c r="A456" s="1">
        <v>43893</v>
      </c>
      <c r="B456">
        <v>25917.41</v>
      </c>
      <c r="C456">
        <v>42472.25</v>
      </c>
      <c r="D456">
        <v>116.45</v>
      </c>
      <c r="E456">
        <v>111.01</v>
      </c>
      <c r="F456">
        <v>19.698499999999999</v>
      </c>
      <c r="G456">
        <v>5.635454476229155</v>
      </c>
    </row>
    <row r="457" spans="1:7">
      <c r="A457" s="1">
        <v>43894</v>
      </c>
      <c r="B457">
        <v>27090.86</v>
      </c>
      <c r="C457">
        <v>43404.76</v>
      </c>
      <c r="D457">
        <v>119.18</v>
      </c>
      <c r="E457">
        <v>112.37</v>
      </c>
      <c r="F457">
        <v>19.2837</v>
      </c>
      <c r="G457">
        <v>5.8272012113857823</v>
      </c>
    </row>
    <row r="458" spans="1:7">
      <c r="A458" s="1">
        <v>43895</v>
      </c>
      <c r="B458">
        <v>26121.279999999999</v>
      </c>
      <c r="C458">
        <v>42344.86</v>
      </c>
      <c r="D458">
        <v>113.98</v>
      </c>
      <c r="E458">
        <v>106.59</v>
      </c>
      <c r="F458">
        <v>19.5335</v>
      </c>
      <c r="G458">
        <v>5.4567793790155372</v>
      </c>
    </row>
    <row r="459" spans="1:7">
      <c r="A459" s="1">
        <v>43896</v>
      </c>
      <c r="B459">
        <v>25864.78</v>
      </c>
      <c r="C459">
        <v>41388.78</v>
      </c>
      <c r="D459">
        <v>115.27</v>
      </c>
      <c r="E459">
        <v>102.44</v>
      </c>
      <c r="F459">
        <v>19.8095</v>
      </c>
      <c r="G459">
        <v>5.1712562154521819</v>
      </c>
    </row>
    <row r="460" spans="1:7">
      <c r="A460" s="1">
        <v>43899</v>
      </c>
      <c r="B460">
        <v>23851.02</v>
      </c>
      <c r="C460">
        <v>38730.559999999998</v>
      </c>
      <c r="D460">
        <v>104.35</v>
      </c>
      <c r="E460">
        <v>92.91</v>
      </c>
      <c r="F460">
        <v>20.162299999999998</v>
      </c>
      <c r="G460">
        <v>4.6081052260902773</v>
      </c>
    </row>
    <row r="461" spans="1:7">
      <c r="A461" s="1">
        <v>43900</v>
      </c>
      <c r="B461">
        <v>25018.16</v>
      </c>
      <c r="C461">
        <v>39565.440000000002</v>
      </c>
      <c r="D461">
        <v>111.46</v>
      </c>
      <c r="E461">
        <v>94.81</v>
      </c>
      <c r="F461">
        <v>21.111699999999999</v>
      </c>
      <c r="G461">
        <v>4.4908747282312653</v>
      </c>
    </row>
    <row r="462" spans="1:7">
      <c r="A462" s="1">
        <v>43901</v>
      </c>
      <c r="B462">
        <v>23553.22</v>
      </c>
      <c r="C462">
        <v>38678.550000000003</v>
      </c>
      <c r="D462">
        <v>105.51</v>
      </c>
      <c r="E462">
        <v>90.03</v>
      </c>
      <c r="F462">
        <v>21.026700000000002</v>
      </c>
      <c r="G462">
        <v>4.2816989827219674</v>
      </c>
    </row>
    <row r="463" spans="1:7">
      <c r="A463" s="1">
        <v>43902</v>
      </c>
      <c r="B463">
        <v>21200.62</v>
      </c>
      <c r="C463">
        <v>36636.699999999997</v>
      </c>
      <c r="D463">
        <v>91.81</v>
      </c>
      <c r="E463">
        <v>85.41</v>
      </c>
      <c r="F463">
        <v>21.213000000000001</v>
      </c>
      <c r="G463">
        <v>4.0263046245226981</v>
      </c>
    </row>
    <row r="464" spans="1:7">
      <c r="A464" s="1">
        <v>43903</v>
      </c>
      <c r="B464">
        <v>23185.62</v>
      </c>
      <c r="C464">
        <v>38085.050000000003</v>
      </c>
      <c r="D464">
        <v>102.52</v>
      </c>
      <c r="E464">
        <v>90.98</v>
      </c>
      <c r="F464">
        <v>22.151800000000001</v>
      </c>
      <c r="G464">
        <v>4.1071154488574289</v>
      </c>
    </row>
    <row r="465" spans="1:7">
      <c r="A465" s="1">
        <v>43907</v>
      </c>
      <c r="B465">
        <v>21237.38</v>
      </c>
      <c r="C465">
        <v>36862.839999999997</v>
      </c>
      <c r="D465">
        <v>93.53</v>
      </c>
      <c r="E465">
        <v>78.739999999999995</v>
      </c>
      <c r="F465">
        <v>21.928799999999999</v>
      </c>
      <c r="G465">
        <v>3.5907117580533363</v>
      </c>
    </row>
    <row r="466" spans="1:7">
      <c r="A466" s="1">
        <v>43908</v>
      </c>
      <c r="B466">
        <v>19898.919999999998</v>
      </c>
      <c r="C466">
        <v>35532.74</v>
      </c>
      <c r="D466">
        <v>88.8</v>
      </c>
      <c r="E466">
        <v>73.319999999999993</v>
      </c>
      <c r="F466">
        <v>23.057300000000001</v>
      </c>
      <c r="G466">
        <v>3.1799039783495893</v>
      </c>
    </row>
    <row r="467" spans="1:7">
      <c r="A467" s="1">
        <v>43909</v>
      </c>
      <c r="B467">
        <v>20087.189999999999</v>
      </c>
      <c r="C467">
        <v>35143.629999999997</v>
      </c>
      <c r="D467">
        <v>94.93</v>
      </c>
      <c r="E467">
        <v>70.3</v>
      </c>
      <c r="F467">
        <v>23.9008</v>
      </c>
      <c r="G467">
        <v>2.9413241397777479</v>
      </c>
    </row>
    <row r="468" spans="1:7">
      <c r="A468" s="1">
        <v>43910</v>
      </c>
      <c r="B468">
        <v>19173.98</v>
      </c>
      <c r="C468">
        <v>34269.51</v>
      </c>
      <c r="D468">
        <v>85.98</v>
      </c>
      <c r="E468">
        <v>66.73</v>
      </c>
      <c r="F468">
        <v>24.0868</v>
      </c>
      <c r="G468">
        <v>2.7703970639520401</v>
      </c>
    </row>
    <row r="469" spans="1:7">
      <c r="A469" s="1">
        <v>43913</v>
      </c>
      <c r="B469">
        <v>18591.93</v>
      </c>
      <c r="C469">
        <v>32964.22</v>
      </c>
      <c r="D469">
        <v>85.76</v>
      </c>
      <c r="E469">
        <v>64.44</v>
      </c>
      <c r="F469">
        <v>24.1113</v>
      </c>
      <c r="G469">
        <v>2.6726057906458798</v>
      </c>
    </row>
    <row r="470" spans="1:7">
      <c r="A470" s="1">
        <v>43914</v>
      </c>
      <c r="B470">
        <v>20704.91</v>
      </c>
      <c r="C470">
        <v>34565.71</v>
      </c>
      <c r="D470">
        <v>98.12</v>
      </c>
      <c r="E470">
        <v>69.400000000000006</v>
      </c>
      <c r="F470">
        <v>25.078199999999999</v>
      </c>
      <c r="G470">
        <v>2.7673437487538983</v>
      </c>
    </row>
    <row r="471" spans="1:7">
      <c r="A471" s="1">
        <v>43915</v>
      </c>
      <c r="B471">
        <v>21200.55</v>
      </c>
      <c r="C471">
        <v>35536.699999999997</v>
      </c>
      <c r="D471">
        <v>100.73</v>
      </c>
      <c r="E471">
        <v>72.75</v>
      </c>
      <c r="F471">
        <v>25.118500000000001</v>
      </c>
      <c r="G471">
        <v>2.8962716722734241</v>
      </c>
    </row>
    <row r="472" spans="1:7">
      <c r="A472" s="1">
        <v>43916</v>
      </c>
      <c r="B472">
        <v>22552.17</v>
      </c>
      <c r="C472">
        <v>35706.57</v>
      </c>
      <c r="D472">
        <v>105.36</v>
      </c>
      <c r="E472">
        <v>71.38</v>
      </c>
      <c r="F472">
        <v>24.294799999999999</v>
      </c>
      <c r="G472">
        <v>2.9380772840278579</v>
      </c>
    </row>
    <row r="473" spans="1:7">
      <c r="A473" s="1">
        <v>43917</v>
      </c>
      <c r="B473">
        <v>21636.78</v>
      </c>
      <c r="C473">
        <v>33799.49</v>
      </c>
      <c r="D473">
        <v>96.4</v>
      </c>
      <c r="E473">
        <v>63.14</v>
      </c>
      <c r="F473">
        <v>23.097000000000001</v>
      </c>
      <c r="G473">
        <v>2.7336883577953848</v>
      </c>
    </row>
    <row r="474" spans="1:7">
      <c r="A474" s="1">
        <v>43920</v>
      </c>
      <c r="B474">
        <v>22327.48</v>
      </c>
      <c r="C474">
        <v>34199.97</v>
      </c>
      <c r="D474">
        <v>99.8</v>
      </c>
      <c r="E474">
        <v>64.16</v>
      </c>
      <c r="F474">
        <v>23.5122</v>
      </c>
      <c r="G474">
        <v>2.7287961143576527</v>
      </c>
    </row>
    <row r="475" spans="1:7">
      <c r="A475" s="1">
        <v>43921</v>
      </c>
      <c r="B475">
        <v>21917.16</v>
      </c>
      <c r="C475">
        <v>34554.53</v>
      </c>
      <c r="D475">
        <v>96.6</v>
      </c>
      <c r="E475">
        <v>65</v>
      </c>
      <c r="F475">
        <v>24.285299999999999</v>
      </c>
      <c r="G475">
        <v>2.6765162464536161</v>
      </c>
    </row>
    <row r="476" spans="1:7">
      <c r="A476" s="1">
        <v>43922</v>
      </c>
      <c r="B476">
        <v>20943.509999999998</v>
      </c>
      <c r="C476">
        <v>33691.879999999997</v>
      </c>
      <c r="D476">
        <v>94.92</v>
      </c>
      <c r="E476">
        <v>60.6</v>
      </c>
      <c r="F476">
        <v>23.4847</v>
      </c>
      <c r="G476">
        <v>2.5804034115828602</v>
      </c>
    </row>
    <row r="477" spans="1:7">
      <c r="A477" s="1">
        <v>43923</v>
      </c>
      <c r="B477">
        <v>21413.439999999999</v>
      </c>
      <c r="C477">
        <v>33590.620000000003</v>
      </c>
      <c r="D477">
        <v>96.97</v>
      </c>
      <c r="E477">
        <v>62.52</v>
      </c>
      <c r="F477">
        <v>24.491800000000001</v>
      </c>
      <c r="G477">
        <v>2.5526911047779257</v>
      </c>
    </row>
    <row r="478" spans="1:7">
      <c r="A478" s="1">
        <v>43924</v>
      </c>
      <c r="B478">
        <v>21052.53</v>
      </c>
      <c r="C478">
        <v>33075.410000000003</v>
      </c>
      <c r="D478">
        <v>93.88</v>
      </c>
      <c r="E478">
        <v>61.53</v>
      </c>
      <c r="F478">
        <v>24.108699999999999</v>
      </c>
      <c r="G478">
        <v>2.552190702941262</v>
      </c>
    </row>
    <row r="479" spans="1:7">
      <c r="A479" s="1">
        <v>43927</v>
      </c>
      <c r="B479">
        <v>22679.99</v>
      </c>
      <c r="C479">
        <v>34381.56</v>
      </c>
      <c r="D479">
        <v>99.58</v>
      </c>
      <c r="E479">
        <v>66.7</v>
      </c>
      <c r="F479">
        <v>24.6938</v>
      </c>
      <c r="G479">
        <v>2.7010828629048587</v>
      </c>
    </row>
    <row r="480" spans="1:7">
      <c r="A480" s="1">
        <v>43928</v>
      </c>
      <c r="B480">
        <v>22653.86</v>
      </c>
      <c r="C480">
        <v>34526.31</v>
      </c>
      <c r="D480">
        <v>101.24</v>
      </c>
      <c r="E480">
        <v>66.739999999999995</v>
      </c>
      <c r="F480">
        <v>24.689499999999999</v>
      </c>
      <c r="G480">
        <v>2.7031734137993881</v>
      </c>
    </row>
    <row r="481" spans="1:7">
      <c r="A481" s="1">
        <v>43929</v>
      </c>
      <c r="B481">
        <v>23433.57</v>
      </c>
      <c r="C481">
        <v>34567.78</v>
      </c>
      <c r="D481">
        <v>101.07</v>
      </c>
      <c r="E481">
        <v>67.16</v>
      </c>
      <c r="F481">
        <v>24.038799999999998</v>
      </c>
      <c r="G481">
        <v>2.7938166630613841</v>
      </c>
    </row>
    <row r="482" spans="1:7">
      <c r="A482" s="1">
        <v>43934</v>
      </c>
      <c r="B482">
        <v>23390.77</v>
      </c>
      <c r="C482">
        <v>34613.67</v>
      </c>
      <c r="D482">
        <v>103.5</v>
      </c>
      <c r="E482">
        <v>66.67</v>
      </c>
      <c r="F482">
        <v>24.092500000000001</v>
      </c>
      <c r="G482">
        <v>2.7672512192591054</v>
      </c>
    </row>
    <row r="483" spans="1:7">
      <c r="A483" s="1">
        <v>43935</v>
      </c>
      <c r="B483">
        <v>23949.759999999998</v>
      </c>
      <c r="C483">
        <v>34746.39</v>
      </c>
      <c r="D483">
        <v>106.03</v>
      </c>
      <c r="E483">
        <v>64.45</v>
      </c>
      <c r="F483">
        <v>23.742699999999999</v>
      </c>
      <c r="G483">
        <v>2.7145185678124224</v>
      </c>
    </row>
    <row r="484" spans="1:7">
      <c r="A484" s="1">
        <v>43936</v>
      </c>
      <c r="B484">
        <v>23504.35</v>
      </c>
      <c r="C484">
        <v>33855.24</v>
      </c>
      <c r="D484">
        <v>103.37</v>
      </c>
      <c r="E484">
        <v>59.61</v>
      </c>
      <c r="F484">
        <v>23.564499999999999</v>
      </c>
      <c r="G484">
        <v>2.5296526554775194</v>
      </c>
    </row>
    <row r="485" spans="1:7">
      <c r="A485" s="1">
        <v>43937</v>
      </c>
      <c r="B485">
        <v>23537.68</v>
      </c>
      <c r="C485">
        <v>33759.75</v>
      </c>
      <c r="D485">
        <v>102.02</v>
      </c>
      <c r="E485">
        <v>59.92</v>
      </c>
      <c r="F485">
        <v>24.115500000000001</v>
      </c>
      <c r="G485">
        <v>2.4847090045821152</v>
      </c>
    </row>
    <row r="486" spans="1:7">
      <c r="A486" s="1">
        <v>43938</v>
      </c>
      <c r="B486">
        <v>24242.49</v>
      </c>
      <c r="C486">
        <v>34743.1</v>
      </c>
      <c r="D486">
        <v>106.63</v>
      </c>
      <c r="E486">
        <v>63.47</v>
      </c>
      <c r="F486">
        <v>24.209800000000001</v>
      </c>
      <c r="G486">
        <v>2.6216656064899335</v>
      </c>
    </row>
    <row r="487" spans="1:7">
      <c r="A487" s="1">
        <v>43941</v>
      </c>
      <c r="B487">
        <v>23650.44</v>
      </c>
      <c r="C487">
        <v>34477.06</v>
      </c>
      <c r="D487">
        <v>102.26</v>
      </c>
      <c r="E487">
        <v>61.49</v>
      </c>
      <c r="F487">
        <v>23.901199999999999</v>
      </c>
      <c r="G487">
        <v>2.5726741753552123</v>
      </c>
    </row>
    <row r="488" spans="1:7">
      <c r="A488" s="1">
        <v>43942</v>
      </c>
      <c r="B488">
        <v>23018.880000000001</v>
      </c>
      <c r="C488">
        <v>33892.28</v>
      </c>
      <c r="D488">
        <v>100.54</v>
      </c>
      <c r="E488">
        <v>59.55</v>
      </c>
      <c r="F488">
        <v>24.0077</v>
      </c>
      <c r="G488">
        <v>2.4804541876148067</v>
      </c>
    </row>
    <row r="489" spans="1:7">
      <c r="A489" s="1">
        <v>43943</v>
      </c>
      <c r="B489">
        <v>23475.82</v>
      </c>
      <c r="C489">
        <v>34223.85</v>
      </c>
      <c r="D489">
        <v>100.99</v>
      </c>
      <c r="E489">
        <v>60.66</v>
      </c>
      <c r="F489">
        <v>24.424800000000001</v>
      </c>
      <c r="G489">
        <v>2.4835413186597228</v>
      </c>
    </row>
    <row r="490" spans="1:7">
      <c r="A490" s="1">
        <v>43944</v>
      </c>
      <c r="B490">
        <v>23515.26</v>
      </c>
      <c r="C490">
        <v>34240.6</v>
      </c>
      <c r="D490">
        <v>101</v>
      </c>
      <c r="E490">
        <v>59.07</v>
      </c>
      <c r="F490">
        <v>24.5883</v>
      </c>
      <c r="G490">
        <v>2.402362099047108</v>
      </c>
    </row>
    <row r="491" spans="1:7">
      <c r="A491" s="1">
        <v>43945</v>
      </c>
      <c r="B491">
        <v>23775.27</v>
      </c>
      <c r="C491">
        <v>34586.82</v>
      </c>
      <c r="D491">
        <v>101.19</v>
      </c>
      <c r="E491">
        <v>61.12</v>
      </c>
      <c r="F491">
        <v>24.623000000000001</v>
      </c>
      <c r="G491">
        <v>2.4822320594566052</v>
      </c>
    </row>
    <row r="492" spans="1:7">
      <c r="A492" s="1">
        <v>43948</v>
      </c>
      <c r="B492">
        <v>24133.78</v>
      </c>
      <c r="C492">
        <v>34968.089999999997</v>
      </c>
      <c r="D492">
        <v>106.06</v>
      </c>
      <c r="E492">
        <v>61.73</v>
      </c>
      <c r="F492">
        <v>24.8583</v>
      </c>
      <c r="G492">
        <v>2.4832752038554524</v>
      </c>
    </row>
    <row r="493" spans="1:7">
      <c r="A493" s="1">
        <v>43949</v>
      </c>
      <c r="B493">
        <v>24101.55</v>
      </c>
      <c r="C493">
        <v>35830.81</v>
      </c>
      <c r="D493">
        <v>106.21</v>
      </c>
      <c r="E493">
        <v>63.26</v>
      </c>
      <c r="F493">
        <v>24.8492</v>
      </c>
      <c r="G493">
        <v>2.5457560001931649</v>
      </c>
    </row>
    <row r="494" spans="1:7">
      <c r="A494" s="1">
        <v>43950</v>
      </c>
      <c r="B494">
        <v>24633.86</v>
      </c>
      <c r="C494">
        <v>36870.089999999997</v>
      </c>
      <c r="D494">
        <v>112.25</v>
      </c>
      <c r="E494">
        <v>66.010000000000005</v>
      </c>
      <c r="F494">
        <v>24.388200000000001</v>
      </c>
      <c r="G494">
        <v>2.7066368161651946</v>
      </c>
    </row>
    <row r="495" spans="1:7">
      <c r="A495" s="1">
        <v>43951</v>
      </c>
      <c r="B495">
        <v>24345.72</v>
      </c>
      <c r="C495">
        <v>36470.11</v>
      </c>
      <c r="D495">
        <v>108.15</v>
      </c>
      <c r="E495">
        <v>65.91</v>
      </c>
      <c r="F495">
        <v>24.0002</v>
      </c>
      <c r="G495">
        <v>2.7462271147740434</v>
      </c>
    </row>
    <row r="496" spans="1:7">
      <c r="A496" s="1">
        <v>43955</v>
      </c>
      <c r="B496">
        <v>23749.759999999998</v>
      </c>
      <c r="C496">
        <v>36370.43</v>
      </c>
      <c r="D496">
        <v>103.18</v>
      </c>
      <c r="E496">
        <v>67.72</v>
      </c>
      <c r="F496">
        <v>23.9283</v>
      </c>
      <c r="G496">
        <v>2.8301216551113115</v>
      </c>
    </row>
    <row r="497" spans="1:7">
      <c r="A497" s="1">
        <v>43956</v>
      </c>
      <c r="B497">
        <v>23883.09</v>
      </c>
      <c r="C497">
        <v>36616.06</v>
      </c>
      <c r="D497">
        <v>101.06</v>
      </c>
      <c r="E497">
        <v>68.56</v>
      </c>
      <c r="F497">
        <v>24.3812</v>
      </c>
      <c r="G497">
        <v>2.8120026905976738</v>
      </c>
    </row>
    <row r="498" spans="1:7">
      <c r="A498" s="1">
        <v>43957</v>
      </c>
      <c r="B498">
        <v>23664.639999999999</v>
      </c>
      <c r="C498">
        <v>36986.199999999997</v>
      </c>
      <c r="D498">
        <v>100.88</v>
      </c>
      <c r="E498">
        <v>68.64</v>
      </c>
      <c r="F498">
        <v>23.834299999999999</v>
      </c>
      <c r="G498">
        <v>2.8798831935487934</v>
      </c>
    </row>
    <row r="499" spans="1:7">
      <c r="A499" s="1">
        <v>43958</v>
      </c>
      <c r="B499">
        <v>23875.89</v>
      </c>
      <c r="C499">
        <v>36792.410000000003</v>
      </c>
      <c r="D499">
        <v>105.57</v>
      </c>
      <c r="E499">
        <v>70.349999999999994</v>
      </c>
      <c r="F499">
        <v>24.2942</v>
      </c>
      <c r="G499">
        <v>2.8957528957528953</v>
      </c>
    </row>
    <row r="500" spans="1:7">
      <c r="A500" s="1">
        <v>43959</v>
      </c>
      <c r="B500">
        <v>24331.32</v>
      </c>
      <c r="C500">
        <v>37623.68</v>
      </c>
      <c r="D500">
        <v>109.16</v>
      </c>
      <c r="E500">
        <v>75.64</v>
      </c>
      <c r="F500">
        <v>24.0563</v>
      </c>
      <c r="G500">
        <v>3.1442906847686469</v>
      </c>
    </row>
    <row r="501" spans="1:7">
      <c r="A501" s="1">
        <v>43962</v>
      </c>
      <c r="B501">
        <v>24221.99</v>
      </c>
      <c r="C501">
        <v>37631.89</v>
      </c>
      <c r="D501">
        <v>107.77</v>
      </c>
      <c r="E501">
        <v>76.260000000000005</v>
      </c>
      <c r="F501">
        <v>23.680499999999999</v>
      </c>
      <c r="G501">
        <v>3.2203711914866666</v>
      </c>
    </row>
    <row r="502" spans="1:7">
      <c r="A502" s="1">
        <v>43963</v>
      </c>
      <c r="B502">
        <v>23764.78</v>
      </c>
      <c r="C502">
        <v>37462.89</v>
      </c>
      <c r="D502">
        <v>104.56</v>
      </c>
      <c r="E502">
        <v>72.849999999999994</v>
      </c>
      <c r="F502">
        <v>23.869299999999999</v>
      </c>
      <c r="G502">
        <v>3.0520375545156329</v>
      </c>
    </row>
    <row r="503" spans="1:7">
      <c r="A503" s="1">
        <v>43964</v>
      </c>
      <c r="B503">
        <v>23247.97</v>
      </c>
      <c r="C503">
        <v>36394.589999999997</v>
      </c>
      <c r="D503">
        <v>102.92</v>
      </c>
      <c r="E503">
        <v>69.459999999999994</v>
      </c>
      <c r="F503">
        <v>24.0487</v>
      </c>
      <c r="G503">
        <v>2.8883058127882171</v>
      </c>
    </row>
    <row r="504" spans="1:7">
      <c r="A504" s="1">
        <v>43965</v>
      </c>
      <c r="B504">
        <v>23625.34</v>
      </c>
      <c r="C504">
        <v>36094.14</v>
      </c>
      <c r="D504">
        <v>105.91</v>
      </c>
      <c r="E504">
        <v>70.08</v>
      </c>
      <c r="F504">
        <v>24.211300000000001</v>
      </c>
      <c r="G504">
        <v>2.8945161969824005</v>
      </c>
    </row>
    <row r="505" spans="1:7">
      <c r="A505" s="1">
        <v>43966</v>
      </c>
      <c r="B505">
        <v>23685.42</v>
      </c>
      <c r="C505">
        <v>35691.39</v>
      </c>
      <c r="D505">
        <v>109.05</v>
      </c>
      <c r="E505">
        <v>67.48</v>
      </c>
      <c r="F505">
        <v>24.270800000000001</v>
      </c>
      <c r="G505">
        <v>2.7802956639253753</v>
      </c>
    </row>
    <row r="506" spans="1:7">
      <c r="A506" s="1">
        <v>43969</v>
      </c>
      <c r="B506">
        <v>24597.37</v>
      </c>
      <c r="C506">
        <v>37112.46</v>
      </c>
      <c r="D506">
        <v>116.85</v>
      </c>
      <c r="E506">
        <v>69.03</v>
      </c>
      <c r="F506">
        <v>23.957999999999998</v>
      </c>
      <c r="G506">
        <v>2.8812922614575509</v>
      </c>
    </row>
    <row r="507" spans="1:7">
      <c r="A507" s="1">
        <v>43970</v>
      </c>
      <c r="B507">
        <v>24206.86</v>
      </c>
      <c r="C507">
        <v>35862.04</v>
      </c>
      <c r="D507">
        <v>114.37</v>
      </c>
      <c r="E507">
        <v>67.06</v>
      </c>
      <c r="F507">
        <v>23.603200000000001</v>
      </c>
      <c r="G507">
        <v>2.8411401843817785</v>
      </c>
    </row>
    <row r="508" spans="1:7">
      <c r="A508" s="1">
        <v>43971</v>
      </c>
      <c r="B508">
        <v>24575.9</v>
      </c>
      <c r="C508">
        <v>36026.980000000003</v>
      </c>
      <c r="D508">
        <v>119.92</v>
      </c>
      <c r="E508">
        <v>66.349999999999994</v>
      </c>
      <c r="F508">
        <v>23.6023</v>
      </c>
      <c r="G508">
        <v>2.8111667083292726</v>
      </c>
    </row>
    <row r="509" spans="1:7">
      <c r="A509" s="1">
        <v>43972</v>
      </c>
      <c r="B509">
        <v>24474.12</v>
      </c>
      <c r="C509">
        <v>35560.76</v>
      </c>
      <c r="D509">
        <v>117.83</v>
      </c>
      <c r="E509">
        <v>66.099999999999994</v>
      </c>
      <c r="F509">
        <v>23.296199999999999</v>
      </c>
      <c r="G509">
        <v>2.8373726187103476</v>
      </c>
    </row>
    <row r="510" spans="1:7">
      <c r="A510" s="1">
        <v>43973</v>
      </c>
      <c r="B510">
        <v>24465.16</v>
      </c>
      <c r="C510">
        <v>35784.42</v>
      </c>
      <c r="D510">
        <v>118.02</v>
      </c>
      <c r="E510">
        <v>67.64</v>
      </c>
      <c r="F510">
        <v>22.96</v>
      </c>
      <c r="G510">
        <v>2.9459930313588849</v>
      </c>
    </row>
  </sheetData>
  <autoFilter ref="A1:C510" xr:uid="{00000000-0009-0000-0000-000000000000}"/>
  <sortState xmlns:xlrd2="http://schemas.microsoft.com/office/spreadsheetml/2017/richdata2" ref="A2:G510">
    <sortCondition ref="A2:A510"/>
  </sortState>
  <mergeCells count="5">
    <mergeCell ref="J3:T5"/>
    <mergeCell ref="K34:L34"/>
    <mergeCell ref="K39:L39"/>
    <mergeCell ref="J41:J42"/>
    <mergeCell ref="K40:L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0"/>
  <sheetViews>
    <sheetView workbookViewId="0">
      <pane xSplit="2" ySplit="2" topLeftCell="C3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/>
  <cols>
    <col min="2" max="2" width="10.5546875" bestFit="1" customWidth="1"/>
    <col min="5" max="5" width="12.6640625" bestFit="1" customWidth="1"/>
    <col min="6" max="6" width="12.88671875" bestFit="1" customWidth="1"/>
    <col min="13" max="13" width="13.77734375" customWidth="1"/>
  </cols>
  <sheetData>
    <row r="1" spans="1:17">
      <c r="C1" s="43" t="s">
        <v>68</v>
      </c>
      <c r="D1" s="43"/>
      <c r="E1" s="43"/>
      <c r="F1" s="43"/>
      <c r="G1" s="43"/>
      <c r="H1" s="43"/>
      <c r="I1" s="43"/>
      <c r="J1" s="42" t="s">
        <v>103</v>
      </c>
      <c r="K1" s="42"/>
      <c r="L1" s="43" t="s">
        <v>104</v>
      </c>
      <c r="M1" s="43"/>
      <c r="N1" s="42" t="s">
        <v>105</v>
      </c>
      <c r="O1" s="42"/>
      <c r="P1" s="43" t="s">
        <v>106</v>
      </c>
      <c r="Q1" s="43"/>
    </row>
    <row r="2" spans="1:17">
      <c r="B2" t="s">
        <v>0</v>
      </c>
      <c r="C2" t="s">
        <v>1</v>
      </c>
      <c r="D2" t="s">
        <v>2</v>
      </c>
      <c r="E2" t="s">
        <v>11</v>
      </c>
      <c r="F2" t="s">
        <v>6</v>
      </c>
      <c r="G2" t="s">
        <v>75</v>
      </c>
      <c r="H2" t="s">
        <v>30</v>
      </c>
      <c r="I2" t="s">
        <v>32</v>
      </c>
      <c r="J2" s="17" t="s">
        <v>30</v>
      </c>
      <c r="K2" s="17" t="s">
        <v>32</v>
      </c>
      <c r="L2" s="17" t="s">
        <v>30</v>
      </c>
      <c r="M2" s="17" t="s">
        <v>32</v>
      </c>
      <c r="N2" s="17" t="s">
        <v>30</v>
      </c>
      <c r="O2" s="17" t="s">
        <v>32</v>
      </c>
      <c r="P2" s="17" t="s">
        <v>30</v>
      </c>
      <c r="Q2" s="17" t="s">
        <v>32</v>
      </c>
    </row>
    <row r="3" spans="1:17">
      <c r="A3">
        <v>1</v>
      </c>
      <c r="B3" s="1">
        <v>43216</v>
      </c>
      <c r="C3">
        <f>LN(Precios!B3/Precios!B2)</f>
        <v>9.8546086255063108E-3</v>
      </c>
      <c r="D3">
        <f>LN(Precios!C3/Precios!C2)</f>
        <v>4.9711630218329979E-3</v>
      </c>
      <c r="E3">
        <f>LN(Precios!D3/Precios!D2)</f>
        <v>-1.3035658992637009E-2</v>
      </c>
      <c r="F3">
        <f>LN(Precios!G3/Precios!G2)</f>
        <v>-1.384094243220514E-2</v>
      </c>
      <c r="G3">
        <f>SUMPRODUCT(Rendimientos!E3:F3,FE!$B$34:$C$34)</f>
        <v>-1.4468903310938861E-2</v>
      </c>
      <c r="H3">
        <f>SUMPRODUCT(E3:F3,FE!$B$24:$C$24)</f>
        <v>-1.3311864432101073E-2</v>
      </c>
      <c r="I3">
        <f>SUMPRODUCT(E3:F3,FE!$B$34:$C$34)</f>
        <v>-1.4468903310938861E-2</v>
      </c>
    </row>
    <row r="4" spans="1:17">
      <c r="A4">
        <v>2</v>
      </c>
      <c r="B4" s="1">
        <v>43217</v>
      </c>
      <c r="C4">
        <f>LN(Precios!B4/Precios!B3)</f>
        <v>-4.5853139574117082E-4</v>
      </c>
      <c r="D4">
        <f>LN(Precios!C4/Precios!C3)</f>
        <v>-2.7127118255869306E-4</v>
      </c>
      <c r="E4">
        <f>LN(Precios!D4/Precios!D3)</f>
        <v>-6.1285166949674149E-3</v>
      </c>
      <c r="F4">
        <f>LN(Precios!G4/Precios!G3)</f>
        <v>2.354547713542202E-2</v>
      </c>
      <c r="G4">
        <f>SUMPRODUCT(Rendimientos!E4:F4,FE!$B$34:$C$34)</f>
        <v>4.6685288940398043E-2</v>
      </c>
      <c r="H4">
        <f>SUMPRODUCT(E4:F4,FE!$B$24:$C$24)</f>
        <v>4.049413340415059E-3</v>
      </c>
      <c r="I4">
        <f>SUMPRODUCT(E4:F4,FE!$B$34:$C$34)</f>
        <v>4.6685288940398043E-2</v>
      </c>
      <c r="J4">
        <f>_xlfn.NORM.S.INV(0.05)*_xlfn.STDEV.P($H$3:H4)</f>
        <v>-1.4278380356317571E-2</v>
      </c>
      <c r="K4">
        <f>_xlfn.NORM.S.INV(0.05)*_xlfn.STDEV.P($I$3:I4)</f>
        <v>-5.0294847463949577E-2</v>
      </c>
      <c r="N4">
        <f>IF(J4&gt;H5,1,0)</f>
        <v>0</v>
      </c>
      <c r="O4">
        <f>IF(K4&gt;I5,1,0)</f>
        <v>0</v>
      </c>
    </row>
    <row r="5" spans="1:17">
      <c r="A5">
        <v>3</v>
      </c>
      <c r="B5" s="1">
        <v>43220</v>
      </c>
      <c r="C5">
        <f>LN(Precios!B5/Precios!B4)</f>
        <v>-6.1079928164402978E-3</v>
      </c>
      <c r="D5">
        <f>LN(Precios!C5/Precios!C4)</f>
        <v>1.5221007055157742E-3</v>
      </c>
      <c r="E5">
        <f>LN(Precios!D5/Precios!D4)</f>
        <v>1.1024365011371232E-2</v>
      </c>
      <c r="F5">
        <f>LN(Precios!G5/Precios!G4)</f>
        <v>9.827940132368226E-3</v>
      </c>
      <c r="G5">
        <f>SUMPRODUCT(Rendimientos!E5:F5,FE!$B$34:$C$34)</f>
        <v>8.8949667450593656E-3</v>
      </c>
      <c r="H5">
        <f>SUMPRODUCT(E5:F5,FE!$B$24:$C$24)</f>
        <v>1.0614001351505104E-2</v>
      </c>
      <c r="I5">
        <f>SUMPRODUCT(E5:F5,FE!$B$34:$C$34)</f>
        <v>8.8949667450593656E-3</v>
      </c>
      <c r="J5">
        <f>_xlfn.NORM.S.INV(0.05)*_xlfn.STDEV.P($H$3:H5)</f>
        <v>-1.6602747938310125E-2</v>
      </c>
      <c r="K5">
        <f>_xlfn.NORM.S.INV(0.05)*_xlfn.STDEV.P($I$3:I5)</f>
        <v>-4.1444705265834561E-2</v>
      </c>
      <c r="N5">
        <f t="shared" ref="N5:N68" si="0">IF(J5&gt;H6,1,0)</f>
        <v>0</v>
      </c>
      <c r="O5">
        <f t="shared" ref="O5:O68" si="1">IF(K5&gt;I6,1,0)</f>
        <v>0</v>
      </c>
    </row>
    <row r="6" spans="1:17">
      <c r="A6">
        <v>4</v>
      </c>
      <c r="B6" s="1">
        <v>43222</v>
      </c>
      <c r="C6">
        <f>LN(Precios!B6/Precios!B5)</f>
        <v>-9.905643969474142E-3</v>
      </c>
      <c r="D6">
        <f>LN(Precios!C6/Precios!C5)</f>
        <v>-1.1400572733819798E-2</v>
      </c>
      <c r="E6">
        <f>LN(Precios!D6/Precios!D5)</f>
        <v>-7.1018052923840069E-3</v>
      </c>
      <c r="F6">
        <f>LN(Precios!G6/Precios!G5)</f>
        <v>-3.1980756932195797E-3</v>
      </c>
      <c r="G6">
        <f>SUMPRODUCT(Rendimientos!E6:F6,FE!$B$34:$C$34)</f>
        <v>-1.5394321888881346E-4</v>
      </c>
      <c r="H6">
        <f>SUMPRODUCT(E6:F6,FE!$B$24:$C$24)</f>
        <v>-5.7628589084072947E-3</v>
      </c>
      <c r="I6">
        <f>SUMPRODUCT(E6:F6,FE!$B$34:$C$34)</f>
        <v>-1.5394321888881346E-4</v>
      </c>
      <c r="J6">
        <f>_xlfn.NORM.S.INV(0.05)*_xlfn.STDEV.P($H$3:H6)</f>
        <v>-1.5044030797622376E-2</v>
      </c>
      <c r="K6">
        <f>_xlfn.NORM.S.INV(0.05)*_xlfn.STDEV.P($I$3:I6)</f>
        <v>-3.7224532645647325E-2</v>
      </c>
      <c r="N6">
        <f t="shared" si="0"/>
        <v>1</v>
      </c>
      <c r="O6">
        <f t="shared" si="1"/>
        <v>1</v>
      </c>
    </row>
    <row r="7" spans="1:17">
      <c r="A7">
        <v>5</v>
      </c>
      <c r="B7" s="1">
        <v>43223</v>
      </c>
      <c r="C7">
        <f>LN(Precios!B7/Precios!B6)</f>
        <v>2.1606879012199185E-4</v>
      </c>
      <c r="D7">
        <f>LN(Precios!C7/Precios!C6)</f>
        <v>-1.5086039509902695E-2</v>
      </c>
      <c r="E7">
        <f>LN(Precios!D7/Precios!D6)</f>
        <v>-8.6702831681585383E-3</v>
      </c>
      <c r="F7">
        <f>LN(Precios!G7/Precios!G6)</f>
        <v>-4.700442051590524E-2</v>
      </c>
      <c r="G7">
        <f>SUMPRODUCT(Rendimientos!E7:F7,FE!$B$34:$C$34)</f>
        <v>-7.6897421404263241E-2</v>
      </c>
      <c r="H7">
        <f>SUMPRODUCT(E7:F7,FE!$B$24:$C$24)</f>
        <v>-2.1818569513508496E-2</v>
      </c>
      <c r="I7">
        <f>SUMPRODUCT(E7:F7,FE!$B$34:$C$34)</f>
        <v>-7.6897421404263241E-2</v>
      </c>
      <c r="J7">
        <f>_xlfn.NORM.S.INV(0.05)*_xlfn.STDEV.P($H$3:H7)</f>
        <v>-1.9152761017568808E-2</v>
      </c>
      <c r="K7">
        <f>_xlfn.NORM.S.INV(0.05)*_xlfn.STDEV.P($I$3:I7)</f>
        <v>-6.6297543095139438E-2</v>
      </c>
      <c r="N7">
        <f t="shared" si="0"/>
        <v>0</v>
      </c>
      <c r="O7">
        <f t="shared" si="1"/>
        <v>0</v>
      </c>
    </row>
    <row r="8" spans="1:17">
      <c r="A8">
        <v>6</v>
      </c>
      <c r="B8" s="1">
        <v>43224</v>
      </c>
      <c r="C8">
        <f>LN(Precios!B8/Precios!B7)</f>
        <v>1.3793190470597693E-2</v>
      </c>
      <c r="D8">
        <f>LN(Precios!C8/Precios!C7)</f>
        <v>-2.1673727187300662E-3</v>
      </c>
      <c r="E8">
        <f>LN(Precios!D8/Precios!D7)</f>
        <v>2.3911899136775619E-2</v>
      </c>
      <c r="F8">
        <f>LN(Precios!G8/Precios!G7)</f>
        <v>-2.072998751841847E-2</v>
      </c>
      <c r="G8">
        <f>SUMPRODUCT(Rendimientos!E8:F8,FE!$B$34:$C$34)</f>
        <v>-5.5541777994776623E-2</v>
      </c>
      <c r="H8">
        <f>SUMPRODUCT(E8:F8,FE!$B$24:$C$24)</f>
        <v>8.6001078888202007E-3</v>
      </c>
      <c r="I8">
        <f>SUMPRODUCT(E8:F8,FE!$B$34:$C$34)</f>
        <v>-5.5541777994776623E-2</v>
      </c>
      <c r="J8">
        <f>_xlfn.NORM.S.INV(0.05)*_xlfn.STDEV.P($H$3:H8)</f>
        <v>-1.9435292080614831E-2</v>
      </c>
      <c r="K8">
        <f>_xlfn.NORM.S.INV(0.05)*_xlfn.STDEV.P($I$3:I8)</f>
        <v>-6.7389810214723261E-2</v>
      </c>
      <c r="N8">
        <f t="shared" si="0"/>
        <v>0</v>
      </c>
      <c r="O8">
        <f t="shared" si="1"/>
        <v>0</v>
      </c>
    </row>
    <row r="9" spans="1:17">
      <c r="A9">
        <v>7</v>
      </c>
      <c r="B9" s="1">
        <v>43227</v>
      </c>
      <c r="C9">
        <f>LN(Precios!B9/Precios!B8)</f>
        <v>3.900059715359934E-3</v>
      </c>
      <c r="D9">
        <f>LN(Precios!C9/Precios!C8)</f>
        <v>-1.1072913583469806E-2</v>
      </c>
      <c r="E9">
        <f>LN(Precios!D9/Precios!D8)</f>
        <v>1.3063093974724313E-2</v>
      </c>
      <c r="F9">
        <f>LN(Precios!G9/Precios!G8)</f>
        <v>-1.0889163316199216E-2</v>
      </c>
      <c r="G9">
        <f>SUMPRODUCT(Rendimientos!E9:F9,FE!$B$34:$C$34)</f>
        <v>-2.9567158910062334E-2</v>
      </c>
      <c r="H9">
        <f>SUMPRODUCT(E9:F9,FE!$B$24:$C$24)</f>
        <v>4.847671396627078E-3</v>
      </c>
      <c r="I9">
        <f>SUMPRODUCT(E9:F9,FE!$B$34:$C$34)</f>
        <v>-2.9567158910062334E-2</v>
      </c>
      <c r="J9">
        <f>_xlfn.NORM.S.INV(0.05)*_xlfn.STDEV.P($H$3:H9)</f>
        <v>-1.8543256227300794E-2</v>
      </c>
      <c r="K9">
        <f>_xlfn.NORM.S.INV(0.05)*_xlfn.STDEV.P($I$3:I9)</f>
        <v>-6.2932934081164446E-2</v>
      </c>
      <c r="N9">
        <f t="shared" si="0"/>
        <v>0</v>
      </c>
      <c r="O9">
        <f t="shared" si="1"/>
        <v>0</v>
      </c>
    </row>
    <row r="10" spans="1:17">
      <c r="A10">
        <v>8</v>
      </c>
      <c r="B10" s="1">
        <v>43228</v>
      </c>
      <c r="C10">
        <f>LN(Precios!B10/Precios!B9)</f>
        <v>1.1864312510875317E-4</v>
      </c>
      <c r="D10">
        <f>LN(Precios!C10/Precios!C9)</f>
        <v>5.2537719479781413E-3</v>
      </c>
      <c r="E10">
        <f>LN(Precios!D10/Precios!D9)</f>
        <v>-6.7557901242303155E-3</v>
      </c>
      <c r="F10">
        <f>LN(Precios!G10/Precios!G9)</f>
        <v>-6.0693439636533954E-3</v>
      </c>
      <c r="G10">
        <f>SUMPRODUCT(Rendimientos!E10:F10,FE!$B$34:$C$34)</f>
        <v>-5.5340525208907752E-3</v>
      </c>
      <c r="H10">
        <f>SUMPRODUCT(E10:F10,FE!$B$24:$C$24)</f>
        <v>-6.5203448708767292E-3</v>
      </c>
      <c r="I10">
        <f>SUMPRODUCT(E10:F10,FE!$B$34:$C$34)</f>
        <v>-5.5340525208907752E-3</v>
      </c>
      <c r="J10">
        <f>_xlfn.NORM.S.INV(0.05)*_xlfn.STDEV.P($H$3:H10)</f>
        <v>-1.7532595184577057E-2</v>
      </c>
      <c r="K10">
        <f>_xlfn.NORM.S.INV(0.05)*_xlfn.STDEV.P($I$3:I10)</f>
        <v>-5.9214866510485277E-2</v>
      </c>
      <c r="N10">
        <f t="shared" si="0"/>
        <v>0</v>
      </c>
      <c r="O10">
        <f t="shared" si="1"/>
        <v>0</v>
      </c>
    </row>
    <row r="11" spans="1:17">
      <c r="A11">
        <v>9</v>
      </c>
      <c r="B11" s="1">
        <v>43229</v>
      </c>
      <c r="C11">
        <f>LN(Precios!B11/Precios!B10)</f>
        <v>7.4568749148300915E-3</v>
      </c>
      <c r="D11">
        <f>LN(Precios!C11/Precios!C10)</f>
        <v>-9.1401989718061794E-3</v>
      </c>
      <c r="E11">
        <f>LN(Precios!D11/Precios!D10)</f>
        <v>-1.8041726485159244E-2</v>
      </c>
      <c r="F11">
        <f>LN(Precios!G11/Precios!G10)</f>
        <v>-6.9922648116032713E-4</v>
      </c>
      <c r="G11">
        <f>SUMPRODUCT(Rendimientos!E11:F11,FE!$B$34:$C$34)</f>
        <v>1.2824473382568605E-2</v>
      </c>
      <c r="H11">
        <f>SUMPRODUCT(E11:F11,FE!$B$24:$C$24)</f>
        <v>-1.209339500378801E-2</v>
      </c>
      <c r="I11">
        <f>SUMPRODUCT(E11:F11,FE!$B$34:$C$34)</f>
        <v>1.2824473382568605E-2</v>
      </c>
      <c r="J11">
        <f>_xlfn.NORM.S.INV(0.05)*_xlfn.STDEV.P($H$3:H11)</f>
        <v>-1.7270752671156114E-2</v>
      </c>
      <c r="K11">
        <f>_xlfn.NORM.S.INV(0.05)*_xlfn.STDEV.P($I$3:I11)</f>
        <v>-5.775894023002217E-2</v>
      </c>
      <c r="N11">
        <f t="shared" si="0"/>
        <v>0</v>
      </c>
      <c r="O11">
        <f t="shared" si="1"/>
        <v>0</v>
      </c>
    </row>
    <row r="12" spans="1:17">
      <c r="A12">
        <v>10</v>
      </c>
      <c r="B12" s="1">
        <v>43230</v>
      </c>
      <c r="C12">
        <f>LN(Precios!B12/Precios!B11)</f>
        <v>7.9944308000842682E-3</v>
      </c>
      <c r="D12">
        <f>LN(Precios!C12/Precios!C11)</f>
        <v>5.5386492187966593E-3</v>
      </c>
      <c r="E12">
        <f>LN(Precios!D12/Precios!D11)</f>
        <v>1.6960485902109343E-2</v>
      </c>
      <c r="F12">
        <f>LN(Precios!G12/Precios!G11)</f>
        <v>7.612753334012525E-3</v>
      </c>
      <c r="G12">
        <f>SUMPRODUCT(Rendimientos!E12:F12,FE!$B$34:$C$34)</f>
        <v>3.2338158090911874E-4</v>
      </c>
      <c r="H12">
        <f>SUMPRODUCT(E12:F12,FE!$B$24:$C$24)</f>
        <v>1.3754292337085375E-2</v>
      </c>
      <c r="I12">
        <f>SUMPRODUCT(E12:F12,FE!$B$34:$C$34)</f>
        <v>3.2338158090911874E-4</v>
      </c>
      <c r="J12">
        <f>_xlfn.NORM.S.INV(0.05)*_xlfn.STDEV.P($H$3:H12)</f>
        <v>-1.8462015028123207E-2</v>
      </c>
      <c r="K12">
        <f>_xlfn.NORM.S.INV(0.05)*_xlfn.STDEV.P($I$3:I12)</f>
        <v>-5.5167059363177069E-2</v>
      </c>
      <c r="N12">
        <f t="shared" si="0"/>
        <v>0</v>
      </c>
      <c r="O12">
        <f t="shared" si="1"/>
        <v>0</v>
      </c>
    </row>
    <row r="13" spans="1:17">
      <c r="A13">
        <v>11</v>
      </c>
      <c r="B13" s="1">
        <v>43231</v>
      </c>
      <c r="C13">
        <f>LN(Precios!B13/Precios!B12)</f>
        <v>3.697349619683286E-3</v>
      </c>
      <c r="D13">
        <f>LN(Precios!C13/Precios!C12)</f>
        <v>3.8029442554491808E-3</v>
      </c>
      <c r="E13">
        <f>LN(Precios!D13/Precios!D12)</f>
        <v>3.8282255342082625E-3</v>
      </c>
      <c r="F13">
        <f>LN(Precios!G13/Precios!G12)</f>
        <v>7.3743220599143322E-3</v>
      </c>
      <c r="G13">
        <f>SUMPRODUCT(Rendimientos!E13:F13,FE!$B$34:$C$34)</f>
        <v>1.0139571884933956E-2</v>
      </c>
      <c r="H13">
        <f>SUMPRODUCT(E13:F13,FE!$B$24:$C$24)</f>
        <v>5.0445067851798506E-3</v>
      </c>
      <c r="I13">
        <f>SUMPRODUCT(E13:F13,FE!$B$34:$C$34)</f>
        <v>1.0139571884933956E-2</v>
      </c>
      <c r="J13">
        <f>_xlfn.NORM.S.INV(0.05)*_xlfn.STDEV.P($H$3:H13)</f>
        <v>-1.7894847175486148E-2</v>
      </c>
      <c r="K13">
        <f>_xlfn.NORM.S.INV(0.05)*_xlfn.STDEV.P($I$3:I13)</f>
        <v>-5.3571701685353551E-2</v>
      </c>
      <c r="N13">
        <f t="shared" si="0"/>
        <v>0</v>
      </c>
      <c r="O13">
        <f t="shared" si="1"/>
        <v>0</v>
      </c>
    </row>
    <row r="14" spans="1:17">
      <c r="A14">
        <v>12</v>
      </c>
      <c r="B14" s="1">
        <v>43234</v>
      </c>
      <c r="C14">
        <f>LN(Precios!B14/Precios!B13)</f>
        <v>2.7443895820285225E-3</v>
      </c>
      <c r="D14">
        <f>LN(Precios!C14/Precios!C13)</f>
        <v>-4.4961796725131401E-3</v>
      </c>
      <c r="E14">
        <f>LN(Precios!D14/Precios!D13)</f>
        <v>3.6184089159173997E-3</v>
      </c>
      <c r="F14">
        <f>LN(Precios!G14/Precios!G13)</f>
        <v>6.902543312384558E-3</v>
      </c>
      <c r="G14">
        <f>SUMPRODUCT(Rendimientos!E14:F14,FE!$B$34:$C$34)</f>
        <v>9.4635147916827742E-3</v>
      </c>
      <c r="H14">
        <f>SUMPRODUCT(E14:F14,FE!$B$24:$C$24)</f>
        <v>4.7448393622230196E-3</v>
      </c>
      <c r="I14">
        <f>SUMPRODUCT(E14:F14,FE!$B$34:$C$34)</f>
        <v>9.4635147916827742E-3</v>
      </c>
      <c r="J14">
        <f>_xlfn.NORM.S.INV(0.05)*_xlfn.STDEV.P($H$3:H14)</f>
        <v>-1.7340994466900808E-2</v>
      </c>
      <c r="K14">
        <f>_xlfn.NORM.S.INV(0.05)*_xlfn.STDEV.P($I$3:I14)</f>
        <v>-5.2002246946783258E-2</v>
      </c>
      <c r="N14">
        <f t="shared" si="0"/>
        <v>0</v>
      </c>
      <c r="O14">
        <f t="shared" si="1"/>
        <v>0</v>
      </c>
    </row>
    <row r="15" spans="1:17">
      <c r="A15">
        <v>13</v>
      </c>
      <c r="B15" s="1">
        <v>43235</v>
      </c>
      <c r="C15">
        <f>LN(Precios!B15/Precios!B14)</f>
        <v>-7.781384274825197E-3</v>
      </c>
      <c r="D15">
        <f>LN(Precios!C15/Precios!C14)</f>
        <v>-5.6118903562167588E-3</v>
      </c>
      <c r="E15">
        <f>LN(Precios!D15/Precios!D14)</f>
        <v>4.6747260822190256E-3</v>
      </c>
      <c r="F15">
        <f>LN(Precios!G15/Precios!G14)</f>
        <v>-8.6173501697345747E-3</v>
      </c>
      <c r="G15">
        <f>SUMPRODUCT(Rendimientos!E15:F15,FE!$B$34:$C$34)</f>
        <v>-1.8982525303410228E-2</v>
      </c>
      <c r="H15">
        <f>SUMPRODUCT(E15:F15,FE!$B$24:$C$24)</f>
        <v>1.1565584413044403E-4</v>
      </c>
      <c r="I15">
        <f>SUMPRODUCT(E15:F15,FE!$B$34:$C$34)</f>
        <v>-1.8982525303410228E-2</v>
      </c>
      <c r="J15">
        <f>_xlfn.NORM.S.INV(0.05)*_xlfn.STDEV.P($H$3:H15)</f>
        <v>-1.6664106555698818E-2</v>
      </c>
      <c r="K15">
        <f>_xlfn.NORM.S.INV(0.05)*_xlfn.STDEV.P($I$3:I15)</f>
        <v>-5.0201153209387783E-2</v>
      </c>
      <c r="N15">
        <f t="shared" si="0"/>
        <v>0</v>
      </c>
      <c r="O15">
        <f t="shared" si="1"/>
        <v>1</v>
      </c>
    </row>
    <row r="16" spans="1:17">
      <c r="A16">
        <v>14</v>
      </c>
      <c r="B16" s="1">
        <v>43236</v>
      </c>
      <c r="C16">
        <f>LN(Precios!B16/Precios!B15)</f>
        <v>2.5273210160092143E-3</v>
      </c>
      <c r="D16">
        <f>LN(Precios!C16/Precios!C15)</f>
        <v>3.470271148153983E-3</v>
      </c>
      <c r="E16">
        <f>LN(Precios!D16/Precios!D15)</f>
        <v>2.0389242580997415E-2</v>
      </c>
      <c r="F16">
        <f>LN(Precios!G16/Precios!G15)</f>
        <v>-2.5053294199811206E-2</v>
      </c>
      <c r="G16">
        <f>SUMPRODUCT(Rendimientos!E16:F16,FE!$B$34:$C$34)</f>
        <v>-6.048943249177674E-2</v>
      </c>
      <c r="H16">
        <f>SUMPRODUCT(E16:F16,FE!$B$24:$C$24)</f>
        <v>4.8028350812525447E-3</v>
      </c>
      <c r="I16">
        <f>SUMPRODUCT(E16:F16,FE!$B$34:$C$34)</f>
        <v>-6.048943249177674E-2</v>
      </c>
      <c r="J16">
        <f>_xlfn.NORM.S.INV(0.05)*_xlfn.STDEV.P($H$3:H16)</f>
        <v>-1.6219927548003155E-2</v>
      </c>
      <c r="K16">
        <f>_xlfn.NORM.S.INV(0.05)*_xlfn.STDEV.P($I$3:I16)</f>
        <v>-5.3121200586418095E-2</v>
      </c>
      <c r="N16">
        <f t="shared" si="0"/>
        <v>0</v>
      </c>
      <c r="O16">
        <f t="shared" si="1"/>
        <v>0</v>
      </c>
    </row>
    <row r="17" spans="1:15">
      <c r="A17">
        <v>15</v>
      </c>
      <c r="B17" s="1">
        <v>43237</v>
      </c>
      <c r="C17">
        <f>LN(Precios!B17/Precios!B16)</f>
        <v>-2.2209697282429353E-3</v>
      </c>
      <c r="D17">
        <f>LN(Precios!C17/Precios!C16)</f>
        <v>-1.3705581997627057E-2</v>
      </c>
      <c r="E17">
        <f>LN(Precios!D17/Precios!D16)</f>
        <v>-6.6864324002941233E-3</v>
      </c>
      <c r="F17">
        <f>LN(Precios!G17/Precios!G16)</f>
        <v>-1.3975245631707047E-2</v>
      </c>
      <c r="G17">
        <f>SUMPRODUCT(Rendimientos!E17:F17,FE!$B$34:$C$34)</f>
        <v>-1.9659069906273891E-2</v>
      </c>
      <c r="H17">
        <f>SUMPRODUCT(E17:F17,FE!$B$24:$C$24)</f>
        <v>-9.1864339684792976E-3</v>
      </c>
      <c r="I17">
        <f>SUMPRODUCT(E17:F17,FE!$B$34:$C$34)</f>
        <v>-1.9659069906273891E-2</v>
      </c>
      <c r="J17">
        <f>_xlfn.NORM.S.INV(0.05)*_xlfn.STDEV.P($H$3:H17)</f>
        <v>-1.6096986060535706E-2</v>
      </c>
      <c r="K17">
        <f>_xlfn.NORM.S.INV(0.05)*_xlfn.STDEV.P($I$3:I17)</f>
        <v>-5.1406812308729885E-2</v>
      </c>
      <c r="N17">
        <f t="shared" si="0"/>
        <v>0</v>
      </c>
      <c r="O17">
        <f t="shared" si="1"/>
        <v>0</v>
      </c>
    </row>
    <row r="18" spans="1:15">
      <c r="A18">
        <v>16</v>
      </c>
      <c r="B18" s="1">
        <v>43238</v>
      </c>
      <c r="C18">
        <f>LN(Precios!B18/Precios!B17)</f>
        <v>4.4912841782746243E-5</v>
      </c>
      <c r="D18">
        <f>LN(Precios!C18/Precios!C17)</f>
        <v>-2.6489641443323752E-3</v>
      </c>
      <c r="E18">
        <f>LN(Precios!D18/Precios!D17)</f>
        <v>-3.9372019939162952E-3</v>
      </c>
      <c r="F18">
        <f>LN(Precios!G18/Precios!G17)</f>
        <v>-2.4519316758508332E-2</v>
      </c>
      <c r="G18">
        <f>SUMPRODUCT(Rendimientos!E18:F18,FE!$B$34:$C$34)</f>
        <v>-4.0569271642347693E-2</v>
      </c>
      <c r="H18">
        <f>SUMPRODUCT(E18:F18,FE!$B$24:$C$24)</f>
        <v>-1.0996694061333807E-2</v>
      </c>
      <c r="I18">
        <f>SUMPRODUCT(E18:F18,FE!$B$34:$C$34)</f>
        <v>-4.0569271642347693E-2</v>
      </c>
      <c r="J18">
        <f>_xlfn.NORM.S.INV(0.05)*_xlfn.STDEV.P($H$3:H18)</f>
        <v>-1.6105125677701861E-2</v>
      </c>
      <c r="K18">
        <f>_xlfn.NORM.S.INV(0.05)*_xlfn.STDEV.P($I$3:I18)</f>
        <v>-5.098210935703807E-2</v>
      </c>
      <c r="N18">
        <f t="shared" si="0"/>
        <v>0</v>
      </c>
      <c r="O18">
        <f t="shared" si="1"/>
        <v>0</v>
      </c>
    </row>
    <row r="19" spans="1:15">
      <c r="A19">
        <v>17</v>
      </c>
      <c r="B19" s="1">
        <v>43241</v>
      </c>
      <c r="C19">
        <f>LN(Precios!B19/Precios!B18)</f>
        <v>1.1993295353434E-2</v>
      </c>
      <c r="D19">
        <f>LN(Precios!C19/Precios!C18)</f>
        <v>-7.9530568048730033E-3</v>
      </c>
      <c r="E19">
        <f>LN(Precios!D19/Precios!D18)</f>
        <v>1.2500602618270879E-3</v>
      </c>
      <c r="F19">
        <f>LN(Precios!G19/Precios!G18)</f>
        <v>-1.4986342021441451E-2</v>
      </c>
      <c r="G19">
        <f>SUMPRODUCT(Rendimientos!E19:F19,FE!$B$34:$C$34)</f>
        <v>-2.7647505711512428E-2</v>
      </c>
      <c r="H19">
        <f>SUMPRODUCT(E19:F19,FE!$B$24:$C$24)</f>
        <v>-4.3188890144309072E-3</v>
      </c>
      <c r="I19">
        <f>SUMPRODUCT(E19:F19,FE!$B$34:$C$34)</f>
        <v>-2.7647505711512428E-2</v>
      </c>
      <c r="J19">
        <f>_xlfn.NORM.S.INV(0.05)*_xlfn.STDEV.P($H$3:H19)</f>
        <v>-1.566381242673491E-2</v>
      </c>
      <c r="K19">
        <f>_xlfn.NORM.S.INV(0.05)*_xlfn.STDEV.P($I$3:I19)</f>
        <v>-4.9717188428901646E-2</v>
      </c>
      <c r="N19">
        <f t="shared" si="0"/>
        <v>0</v>
      </c>
      <c r="O19">
        <f t="shared" si="1"/>
        <v>0</v>
      </c>
    </row>
    <row r="20" spans="1:15">
      <c r="A20">
        <v>18</v>
      </c>
      <c r="B20" s="1">
        <v>43242</v>
      </c>
      <c r="C20">
        <f>LN(Precios!B20/Precios!B19)</f>
        <v>-7.1770921367065648E-3</v>
      </c>
      <c r="D20">
        <f>LN(Precios!C20/Precios!C19)</f>
        <v>6.5089521594034203E-3</v>
      </c>
      <c r="E20">
        <f>LN(Precios!D20/Precios!D19)</f>
        <v>9.6093787610530685E-5</v>
      </c>
      <c r="F20">
        <f>LN(Precios!G20/Precios!G19)</f>
        <v>4.5020560945620725E-3</v>
      </c>
      <c r="G20">
        <f>SUMPRODUCT(Rendimientos!E20:F20,FE!$B$34:$C$34)</f>
        <v>7.9378301661420653E-3</v>
      </c>
      <c r="H20">
        <f>SUMPRODUCT(E20:F20,FE!$B$24:$C$24)</f>
        <v>1.6073017616703084E-3</v>
      </c>
      <c r="I20">
        <f>SUMPRODUCT(E20:F20,FE!$B$34:$C$34)</f>
        <v>7.9378301661420653E-3</v>
      </c>
      <c r="J20">
        <f>_xlfn.NORM.S.INV(0.05)*_xlfn.STDEV.P($H$3:H20)</f>
        <v>-1.5270793225526056E-2</v>
      </c>
      <c r="K20">
        <f>_xlfn.NORM.S.INV(0.05)*_xlfn.STDEV.P($I$3:I20)</f>
        <v>-4.9107564913872838E-2</v>
      </c>
      <c r="N20">
        <f t="shared" si="0"/>
        <v>0</v>
      </c>
      <c r="O20">
        <f t="shared" si="1"/>
        <v>0</v>
      </c>
    </row>
    <row r="21" spans="1:15">
      <c r="A21">
        <v>19</v>
      </c>
      <c r="B21" s="1">
        <v>43243</v>
      </c>
      <c r="C21">
        <f>LN(Precios!B21/Precios!B20)</f>
        <v>2.1077527622792649E-3</v>
      </c>
      <c r="D21">
        <f>LN(Precios!C21/Precios!C20)</f>
        <v>3.8482143093526641E-3</v>
      </c>
      <c r="E21">
        <f>LN(Precios!D21/Precios!D20)</f>
        <v>-1.1403293262049106E-2</v>
      </c>
      <c r="F21">
        <f>LN(Precios!G21/Precios!G20)</f>
        <v>2.6243042726047817E-2</v>
      </c>
      <c r="G21">
        <f>SUMPRODUCT(Rendimientos!E21:F21,FE!$B$34:$C$34)</f>
        <v>5.5599695385971426E-2</v>
      </c>
      <c r="H21">
        <f>SUMPRODUCT(E21:F21,FE!$B$24:$C$24)</f>
        <v>1.5090830080757471E-3</v>
      </c>
      <c r="I21">
        <f>SUMPRODUCT(E21:F21,FE!$B$34:$C$34)</f>
        <v>5.5599695385971426E-2</v>
      </c>
      <c r="J21">
        <f>_xlfn.NORM.S.INV(0.05)*_xlfn.STDEV.P($H$3:H21)</f>
        <v>-1.4902778500834721E-2</v>
      </c>
      <c r="K21">
        <f>_xlfn.NORM.S.INV(0.05)*_xlfn.STDEV.P($I$3:I21)</f>
        <v>-5.4216314692222198E-2</v>
      </c>
      <c r="N21">
        <f t="shared" si="0"/>
        <v>0</v>
      </c>
      <c r="O21">
        <f t="shared" si="1"/>
        <v>0</v>
      </c>
    </row>
    <row r="22" spans="1:15">
      <c r="A22">
        <v>20</v>
      </c>
      <c r="B22" s="1">
        <v>43244</v>
      </c>
      <c r="C22">
        <f>LN(Precios!B22/Precios!B21)</f>
        <v>-3.0202099194574883E-3</v>
      </c>
      <c r="D22">
        <f>LN(Precios!C22/Precios!C21)</f>
        <v>-7.5343154077480348E-3</v>
      </c>
      <c r="E22">
        <f>LN(Precios!D22/Precios!D21)</f>
        <v>-7.6097928202723212E-3</v>
      </c>
      <c r="F22">
        <f>LN(Precios!G22/Precios!G21)</f>
        <v>-1.4852506438069353E-2</v>
      </c>
      <c r="G22">
        <f>SUMPRODUCT(Rendimientos!E22:F22,FE!$B$34:$C$34)</f>
        <v>-2.050038218513258E-2</v>
      </c>
      <c r="H22">
        <f>SUMPRODUCT(E22:F22,FE!$B$24:$C$24)</f>
        <v>-1.0093982609135759E-2</v>
      </c>
      <c r="I22">
        <f>SUMPRODUCT(E22:F22,FE!$B$34:$C$34)</f>
        <v>-2.050038218513258E-2</v>
      </c>
      <c r="J22">
        <f>_xlfn.NORM.S.INV(0.05)*_xlfn.STDEV.P($H$3:H22)</f>
        <v>-1.486512588937427E-2</v>
      </c>
      <c r="K22">
        <f>_xlfn.NORM.S.INV(0.05)*_xlfn.STDEV.P($I$3:I22)</f>
        <v>-5.2967378552880244E-2</v>
      </c>
      <c r="N22">
        <f t="shared" si="0"/>
        <v>0</v>
      </c>
      <c r="O22">
        <f t="shared" si="1"/>
        <v>0</v>
      </c>
    </row>
    <row r="23" spans="1:15">
      <c r="A23">
        <v>21</v>
      </c>
      <c r="B23" s="1">
        <v>43245</v>
      </c>
      <c r="C23">
        <f>LN(Precios!B23/Precios!B22)</f>
        <v>-2.3674046184682549E-3</v>
      </c>
      <c r="D23">
        <f>LN(Precios!C23/Precios!C22)</f>
        <v>-7.5360687738806253E-3</v>
      </c>
      <c r="E23">
        <f>LN(Precios!D23/Precios!D22)</f>
        <v>8.8101420215743788E-4</v>
      </c>
      <c r="F23">
        <f>LN(Precios!G23/Precios!G22)</f>
        <v>-3.9663402653602022E-3</v>
      </c>
      <c r="G23">
        <f>SUMPRODUCT(Rendimientos!E23:F23,FE!$B$34:$C$34)</f>
        <v>-7.7463124110542106E-3</v>
      </c>
      <c r="H23">
        <f>SUMPRODUCT(E23:F23,FE!$B$24:$C$24)</f>
        <v>-7.8158756655249831E-4</v>
      </c>
      <c r="I23">
        <f>SUMPRODUCT(E23:F23,FE!$B$34:$C$34)</f>
        <v>-7.7463124110542106E-3</v>
      </c>
      <c r="J23">
        <f>_xlfn.NORM.S.INV(0.05)*_xlfn.STDEV.P($H$3:H23)</f>
        <v>-1.4510606420200073E-2</v>
      </c>
      <c r="K23">
        <f>_xlfn.NORM.S.INV(0.05)*_xlfn.STDEV.P($I$3:I23)</f>
        <v>-5.1702724993272567E-2</v>
      </c>
      <c r="N23">
        <f t="shared" si="0"/>
        <v>1</v>
      </c>
      <c r="O23">
        <f t="shared" si="1"/>
        <v>0</v>
      </c>
    </row>
    <row r="24" spans="1:15">
      <c r="A24">
        <v>22</v>
      </c>
      <c r="B24" s="1">
        <v>43249</v>
      </c>
      <c r="C24">
        <f>LN(Precios!B24/Precios!B23)</f>
        <v>-1.5948364826875876E-2</v>
      </c>
      <c r="D24">
        <f>LN(Precios!C24/Precios!C23)</f>
        <v>-9.9092224013366901E-3</v>
      </c>
      <c r="E24">
        <f>LN(Precios!D24/Precios!D23)</f>
        <v>-2.4866306734991562E-2</v>
      </c>
      <c r="F24">
        <f>LN(Precios!G24/Precios!G23)</f>
        <v>4.7386648496016114E-3</v>
      </c>
      <c r="G24">
        <f>SUMPRODUCT(Rendimientos!E24:F24,FE!$B$34:$C$34)</f>
        <v>2.7824653034231431E-2</v>
      </c>
      <c r="H24">
        <f>SUMPRODUCT(E24:F24,FE!$B$24:$C$24)</f>
        <v>-1.4712050748765219E-2</v>
      </c>
      <c r="I24">
        <f>SUMPRODUCT(E24:F24,FE!$B$34:$C$34)</f>
        <v>2.7824653034231431E-2</v>
      </c>
      <c r="J24">
        <f>_xlfn.NORM.S.INV(0.05)*_xlfn.STDEV.P($H$3:H24)</f>
        <v>-1.4863916889383336E-2</v>
      </c>
      <c r="K24">
        <f>_xlfn.NORM.S.INV(0.05)*_xlfn.STDEV.P($I$3:I24)</f>
        <v>-5.2214936883099278E-2</v>
      </c>
      <c r="N24">
        <f t="shared" si="0"/>
        <v>0</v>
      </c>
      <c r="O24">
        <f t="shared" si="1"/>
        <v>0</v>
      </c>
    </row>
    <row r="25" spans="1:15">
      <c r="A25">
        <v>23</v>
      </c>
      <c r="B25" s="1">
        <v>43250</v>
      </c>
      <c r="C25">
        <f>LN(Precios!B25/Precios!B24)</f>
        <v>1.2495973772887085E-2</v>
      </c>
      <c r="D25">
        <f>LN(Precios!C25/Precios!C24)</f>
        <v>1.5332927891985012E-3</v>
      </c>
      <c r="E25">
        <f>LN(Precios!D25/Precios!D24)</f>
        <v>2.9047949508117072E-3</v>
      </c>
      <c r="F25">
        <f>LN(Precios!G25/Precios!G24)</f>
        <v>-3.6684984426820265E-3</v>
      </c>
      <c r="G25">
        <f>SUMPRODUCT(Rendimientos!E25:F25,FE!$B$34:$C$34)</f>
        <v>-8.7943595901142646E-3</v>
      </c>
      <c r="H25">
        <f>SUMPRODUCT(E25:F25,FE!$B$24:$C$24)</f>
        <v>6.502106625146083E-4</v>
      </c>
      <c r="I25">
        <f>SUMPRODUCT(E25:F25,FE!$B$34:$C$34)</f>
        <v>-8.7943595901142646E-3</v>
      </c>
      <c r="J25">
        <f>_xlfn.NORM.S.INV(0.05)*_xlfn.STDEV.P($H$3:H25)</f>
        <v>-1.4570128187558035E-2</v>
      </c>
      <c r="K25">
        <f>_xlfn.NORM.S.INV(0.05)*_xlfn.STDEV.P($I$3:I25)</f>
        <v>-5.1067263621014027E-2</v>
      </c>
      <c r="N25">
        <f t="shared" si="0"/>
        <v>0</v>
      </c>
      <c r="O25">
        <f t="shared" si="1"/>
        <v>0</v>
      </c>
    </row>
    <row r="26" spans="1:15">
      <c r="A26">
        <v>24</v>
      </c>
      <c r="B26" s="1">
        <v>43251</v>
      </c>
      <c r="C26">
        <f>LN(Precios!B26/Precios!B25)</f>
        <v>-1.0265836652008217E-2</v>
      </c>
      <c r="D26">
        <f>LN(Precios!C26/Precios!C25)</f>
        <v>-1.1933529449754897E-3</v>
      </c>
      <c r="E26">
        <f>LN(Precios!D26/Precios!D25)</f>
        <v>-5.114074821101826E-3</v>
      </c>
      <c r="F26">
        <f>LN(Precios!G26/Precios!G25)</f>
        <v>-1.0711834504083058E-2</v>
      </c>
      <c r="G26">
        <f>SUMPRODUCT(Rendimientos!E26:F26,FE!$B$34:$C$34)</f>
        <v>-1.5076973431254156E-2</v>
      </c>
      <c r="H26">
        <f>SUMPRODUCT(E26:F26,FE!$B$24:$C$24)</f>
        <v>-7.0340592604704339E-3</v>
      </c>
      <c r="I26">
        <f>SUMPRODUCT(E26:F26,FE!$B$34:$C$34)</f>
        <v>-1.5076973431254156E-2</v>
      </c>
      <c r="J26">
        <f>_xlfn.NORM.S.INV(0.05)*_xlfn.STDEV.P($H$3:H26)</f>
        <v>-1.4353717049713409E-2</v>
      </c>
      <c r="K26">
        <f>_xlfn.NORM.S.INV(0.05)*_xlfn.STDEV.P($I$3:I26)</f>
        <v>-5.0032010461760451E-2</v>
      </c>
      <c r="N26">
        <f t="shared" si="0"/>
        <v>0</v>
      </c>
      <c r="O26">
        <f t="shared" si="1"/>
        <v>0</v>
      </c>
    </row>
    <row r="27" spans="1:15">
      <c r="A27">
        <v>25</v>
      </c>
      <c r="B27" s="1">
        <v>43252</v>
      </c>
      <c r="C27">
        <f>LN(Precios!B27/Precios!B26)</f>
        <v>8.9446184160393311E-3</v>
      </c>
      <c r="D27">
        <f>LN(Precios!C27/Precios!C26)</f>
        <v>7.8186599754955181E-3</v>
      </c>
      <c r="E27">
        <f>LN(Precios!D27/Precios!D26)</f>
        <v>-1.1064729791539656E-3</v>
      </c>
      <c r="F27">
        <f>LN(Precios!G27/Precios!G26)</f>
        <v>-7.5776783177516098E-3</v>
      </c>
      <c r="G27">
        <f>SUMPRODUCT(Rendimientos!E27:F27,FE!$B$34:$C$34)</f>
        <v>-1.262393109189463E-2</v>
      </c>
      <c r="H27">
        <f>SUMPRODUCT(E27:F27,FE!$B$24:$C$24)</f>
        <v>-3.326041924180467E-3</v>
      </c>
      <c r="I27">
        <f>SUMPRODUCT(E27:F27,FE!$B$34:$C$34)</f>
        <v>-1.262393109189463E-2</v>
      </c>
      <c r="J27">
        <f>_xlfn.NORM.S.INV(0.05)*_xlfn.STDEV.P($H$3:H27)</f>
        <v>-1.4067264289971862E-2</v>
      </c>
      <c r="K27">
        <f>_xlfn.NORM.S.INV(0.05)*_xlfn.STDEV.P($I$3:I27)</f>
        <v>-4.9033238948822819E-2</v>
      </c>
      <c r="N27">
        <f t="shared" si="0"/>
        <v>0</v>
      </c>
      <c r="O27">
        <f t="shared" si="1"/>
        <v>0</v>
      </c>
    </row>
    <row r="28" spans="1:15">
      <c r="A28">
        <v>26</v>
      </c>
      <c r="B28" s="1">
        <v>43255</v>
      </c>
      <c r="C28">
        <f>LN(Precios!B28/Precios!B27)</f>
        <v>7.2187965784460189E-3</v>
      </c>
      <c r="D28">
        <f>LN(Precios!C28/Precios!C27)</f>
        <v>5.1156197896589234E-3</v>
      </c>
      <c r="E28">
        <f>LN(Precios!D28/Precios!D27)</f>
        <v>8.8176924026442654E-3</v>
      </c>
      <c r="F28">
        <f>LN(Precios!G28/Precios!G27)</f>
        <v>1.1766406901654192E-2</v>
      </c>
      <c r="G28">
        <f>SUMPRODUCT(Rendimientos!E28:F28,FE!$B$34:$C$34)</f>
        <v>1.4065817589804169E-2</v>
      </c>
      <c r="H28">
        <f>SUMPRODUCT(E28:F28,FE!$B$24:$C$24)</f>
        <v>9.8290766482831363E-3</v>
      </c>
      <c r="I28">
        <f>SUMPRODUCT(E28:F28,FE!$B$34:$C$34)</f>
        <v>1.4065817589804169E-2</v>
      </c>
      <c r="J28">
        <f>_xlfn.NORM.S.INV(0.05)*_xlfn.STDEV.P($H$3:H28)</f>
        <v>-1.4324906156037754E-2</v>
      </c>
      <c r="K28">
        <f>_xlfn.NORM.S.INV(0.05)*_xlfn.STDEV.P($I$3:I28)</f>
        <v>-4.8649771307909338E-2</v>
      </c>
      <c r="N28">
        <f t="shared" si="0"/>
        <v>0</v>
      </c>
      <c r="O28">
        <f t="shared" si="1"/>
        <v>0</v>
      </c>
    </row>
    <row r="29" spans="1:15">
      <c r="A29">
        <v>27</v>
      </c>
      <c r="B29" s="1">
        <v>43256</v>
      </c>
      <c r="C29">
        <f>LN(Precios!B29/Precios!B28)</f>
        <v>-5.5267027611416051E-4</v>
      </c>
      <c r="D29">
        <f>LN(Precios!C29/Precios!C28)</f>
        <v>-2.5068981561216642E-3</v>
      </c>
      <c r="E29">
        <f>LN(Precios!D29/Precios!D28)</f>
        <v>-2.9973046717539356E-3</v>
      </c>
      <c r="F29">
        <f>LN(Precios!G29/Precios!G28)</f>
        <v>-6.4755641202658082E-3</v>
      </c>
      <c r="G29">
        <f>SUMPRODUCT(Rendimientos!E29:F29,FE!$B$34:$C$34)</f>
        <v>-9.1879145206698685E-3</v>
      </c>
      <c r="H29">
        <f>SUMPRODUCT(E29:F29,FE!$B$24:$C$24)</f>
        <v>-4.1903183764210455E-3</v>
      </c>
      <c r="I29">
        <f>SUMPRODUCT(E29:F29,FE!$B$34:$C$34)</f>
        <v>-9.1879145206698685E-3</v>
      </c>
      <c r="J29">
        <f>_xlfn.NORM.S.INV(0.05)*_xlfn.STDEV.P($H$3:H29)</f>
        <v>-1.4074886207601488E-2</v>
      </c>
      <c r="K29">
        <f>_xlfn.NORM.S.INV(0.05)*_xlfn.STDEV.P($I$3:I29)</f>
        <v>-4.7740855297293182E-2</v>
      </c>
      <c r="N29">
        <f t="shared" si="0"/>
        <v>0</v>
      </c>
      <c r="O29">
        <f t="shared" si="1"/>
        <v>1</v>
      </c>
    </row>
    <row r="30" spans="1:15">
      <c r="A30">
        <v>28</v>
      </c>
      <c r="B30" s="1">
        <v>43257</v>
      </c>
      <c r="C30">
        <f>LN(Precios!B30/Precios!B29)</f>
        <v>1.3871500756679438E-2</v>
      </c>
      <c r="D30">
        <f>LN(Precios!C30/Precios!C29)</f>
        <v>1.1320690743549791E-3</v>
      </c>
      <c r="E30">
        <f>LN(Precios!D30/Precios!D29)</f>
        <v>1.9520064924543272E-2</v>
      </c>
      <c r="F30">
        <f>LN(Precios!G30/Precios!G29)</f>
        <v>-1.9088378676096272E-2</v>
      </c>
      <c r="G30">
        <f>SUMPRODUCT(Rendimientos!E30:F30,FE!$B$34:$C$34)</f>
        <v>-4.9195283870869813E-2</v>
      </c>
      <c r="H30">
        <f>SUMPRODUCT(E30:F30,FE!$B$24:$C$24)</f>
        <v>6.2776938440488308E-3</v>
      </c>
      <c r="I30">
        <f>SUMPRODUCT(E30:F30,FE!$B$34:$C$34)</f>
        <v>-4.9195283870869813E-2</v>
      </c>
      <c r="J30">
        <f>_xlfn.NORM.S.INV(0.05)*_xlfn.STDEV.P($H$3:H30)</f>
        <v>-1.4050284561992777E-2</v>
      </c>
      <c r="K30">
        <f>_xlfn.NORM.S.INV(0.05)*_xlfn.STDEV.P($I$3:I30)</f>
        <v>-4.8497910199269564E-2</v>
      </c>
      <c r="N30">
        <f t="shared" si="0"/>
        <v>0</v>
      </c>
      <c r="O30">
        <f t="shared" si="1"/>
        <v>0</v>
      </c>
    </row>
    <row r="31" spans="1:15">
      <c r="A31">
        <v>29</v>
      </c>
      <c r="B31" s="1">
        <v>43258</v>
      </c>
      <c r="C31">
        <f>LN(Precios!B31/Precios!B30)</f>
        <v>3.7715523454151969E-3</v>
      </c>
      <c r="D31">
        <f>LN(Precios!C31/Precios!C30)</f>
        <v>6.5024547325155191E-3</v>
      </c>
      <c r="E31">
        <f>LN(Precios!D31/Precios!D30)</f>
        <v>5.4800019710242549E-3</v>
      </c>
      <c r="F31">
        <f>LN(Precios!G31/Precios!G30)</f>
        <v>3.7931568182892725E-3</v>
      </c>
      <c r="G31">
        <f>SUMPRODUCT(Rendimientos!E31:F31,FE!$B$34:$C$34)</f>
        <v>2.4777531823132783E-3</v>
      </c>
      <c r="H31">
        <f>SUMPRODUCT(E31:F31,FE!$B$24:$C$24)</f>
        <v>4.9014282864979011E-3</v>
      </c>
      <c r="I31">
        <f>SUMPRODUCT(E31:F31,FE!$B$34:$C$34)</f>
        <v>2.4777531823132783E-3</v>
      </c>
      <c r="J31">
        <f>_xlfn.NORM.S.INV(0.05)*_xlfn.STDEV.P($H$3:H31)</f>
        <v>-1.3947508013336305E-2</v>
      </c>
      <c r="K31">
        <f>_xlfn.NORM.S.INV(0.05)*_xlfn.STDEV.P($I$3:I31)</f>
        <v>-4.7800384582911429E-2</v>
      </c>
      <c r="N31">
        <f t="shared" si="0"/>
        <v>0</v>
      </c>
      <c r="O31">
        <f t="shared" si="1"/>
        <v>0</v>
      </c>
    </row>
    <row r="32" spans="1:15">
      <c r="A32">
        <v>30</v>
      </c>
      <c r="B32" s="1">
        <v>43259</v>
      </c>
      <c r="C32">
        <f>LN(Precios!B32/Precios!B31)</f>
        <v>2.9716422496608376E-3</v>
      </c>
      <c r="D32">
        <f>LN(Precios!C32/Precios!C31)</f>
        <v>1.0128935878085835E-2</v>
      </c>
      <c r="E32">
        <f>LN(Precios!D32/Precios!D31)</f>
        <v>1.4628500143943159E-2</v>
      </c>
      <c r="F32">
        <f>LN(Precios!G32/Precios!G31)</f>
        <v>-7.0294405820541389E-3</v>
      </c>
      <c r="G32">
        <f>SUMPRODUCT(Rendimientos!E32:F32,FE!$B$34:$C$34)</f>
        <v>-2.3918325689580834E-2</v>
      </c>
      <c r="H32">
        <f>SUMPRODUCT(E32:F32,FE!$B$24:$C$24)</f>
        <v>7.2000088299794289E-3</v>
      </c>
      <c r="I32">
        <f>SUMPRODUCT(E32:F32,FE!$B$34:$C$34)</f>
        <v>-2.3918325689580834E-2</v>
      </c>
      <c r="J32">
        <f>_xlfn.NORM.S.INV(0.05)*_xlfn.STDEV.P($H$3:H32)</f>
        <v>-1.3950286469969013E-2</v>
      </c>
      <c r="K32">
        <f>_xlfn.NORM.S.INV(0.05)*_xlfn.STDEV.P($I$3:I32)</f>
        <v>-4.7188555127194415E-2</v>
      </c>
      <c r="N32">
        <f t="shared" si="0"/>
        <v>0</v>
      </c>
      <c r="O32">
        <f t="shared" si="1"/>
        <v>0</v>
      </c>
    </row>
    <row r="33" spans="1:15">
      <c r="A33">
        <v>31</v>
      </c>
      <c r="B33" s="1">
        <v>43262</v>
      </c>
      <c r="C33">
        <f>LN(Precios!B33/Precios!B32)</f>
        <v>2.2828327130339069E-4</v>
      </c>
      <c r="D33">
        <f>LN(Precios!C33/Precios!C32)</f>
        <v>7.8403986690013736E-3</v>
      </c>
      <c r="E33">
        <f>LN(Precios!D33/Precios!D32)</f>
        <v>3.5520605676399829E-3</v>
      </c>
      <c r="F33">
        <f>LN(Precios!G33/Precios!G32)</f>
        <v>2.2495043378870781E-2</v>
      </c>
      <c r="G33">
        <f>SUMPRODUCT(Rendimientos!E33:F33,FE!$B$34:$C$34)</f>
        <v>3.7266801430120053E-2</v>
      </c>
      <c r="H33">
        <f>SUMPRODUCT(E33:F33,FE!$B$24:$C$24)</f>
        <v>1.0049344176181788E-2</v>
      </c>
      <c r="I33">
        <f>SUMPRODUCT(E33:F33,FE!$B$34:$C$34)</f>
        <v>3.7266801430120053E-2</v>
      </c>
      <c r="J33">
        <f>_xlfn.NORM.S.INV(0.05)*_xlfn.STDEV.P($H$3:H33)</f>
        <v>-1.4106580103013643E-2</v>
      </c>
      <c r="K33">
        <f>_xlfn.NORM.S.INV(0.05)*_xlfn.STDEV.P($I$3:I33)</f>
        <v>-4.8411881097671347E-2</v>
      </c>
      <c r="N33">
        <f t="shared" si="0"/>
        <v>0</v>
      </c>
      <c r="O33">
        <f t="shared" si="1"/>
        <v>0</v>
      </c>
    </row>
    <row r="34" spans="1:15">
      <c r="A34">
        <v>32</v>
      </c>
      <c r="B34" s="1">
        <v>43263</v>
      </c>
      <c r="C34">
        <f>LN(Precios!B34/Precios!B33)</f>
        <v>-6.2397518020775871E-5</v>
      </c>
      <c r="D34">
        <f>LN(Precios!C34/Precios!C33)</f>
        <v>7.7367573696121121E-3</v>
      </c>
      <c r="E34">
        <f>LN(Precios!D34/Precios!D33)</f>
        <v>-1.9168104333176778E-4</v>
      </c>
      <c r="F34">
        <f>LN(Precios!G34/Precios!G33)</f>
        <v>6.0772012452044331E-3</v>
      </c>
      <c r="G34">
        <f>SUMPRODUCT(Rendimientos!E34:F34,FE!$B$34:$C$34)</f>
        <v>1.0965682290708894E-2</v>
      </c>
      <c r="H34">
        <f>SUMPRODUCT(E34:F34,FE!$B$24:$C$24)</f>
        <v>1.9584927990388286E-3</v>
      </c>
      <c r="I34">
        <f>SUMPRODUCT(E34:F34,FE!$B$34:$C$34)</f>
        <v>1.0965682290708894E-2</v>
      </c>
      <c r="J34">
        <f>_xlfn.NORM.S.INV(0.05)*_xlfn.STDEV.P($H$3:H34)</f>
        <v>-1.3907235925862054E-2</v>
      </c>
      <c r="K34">
        <f>_xlfn.NORM.S.INV(0.05)*_xlfn.STDEV.P($I$3:I34)</f>
        <v>-4.7973517350014795E-2</v>
      </c>
      <c r="N34">
        <f t="shared" si="0"/>
        <v>0</v>
      </c>
      <c r="O34">
        <f t="shared" si="1"/>
        <v>0</v>
      </c>
    </row>
    <row r="35" spans="1:15">
      <c r="A35">
        <v>33</v>
      </c>
      <c r="B35" s="1">
        <v>43264</v>
      </c>
      <c r="C35">
        <f>LN(Precios!B35/Precios!B34)</f>
        <v>-4.7318153927903769E-3</v>
      </c>
      <c r="D35">
        <f>LN(Precios!C35/Precios!C34)</f>
        <v>2.1372001019216648E-3</v>
      </c>
      <c r="E35">
        <f>LN(Precios!D35/Precios!D34)</f>
        <v>1.8800401820635852E-2</v>
      </c>
      <c r="F35">
        <f>LN(Precios!G35/Precios!G34)</f>
        <v>-1.5110078881501383E-2</v>
      </c>
      <c r="G35">
        <f>SUMPRODUCT(Rendimientos!E35:F35,FE!$B$34:$C$34)</f>
        <v>-4.1553507634260835E-2</v>
      </c>
      <c r="H35">
        <f>SUMPRODUCT(E35:F35,FE!$B$24:$C$24)</f>
        <v>7.1693924585229394E-3</v>
      </c>
      <c r="I35">
        <f>SUMPRODUCT(E35:F35,FE!$B$34:$C$34)</f>
        <v>-4.1553507634260835E-2</v>
      </c>
      <c r="J35">
        <f>_xlfn.NORM.S.INV(0.05)*_xlfn.STDEV.P($H$3:H35)</f>
        <v>-1.3875167805508725E-2</v>
      </c>
      <c r="K35">
        <f>_xlfn.NORM.S.INV(0.05)*_xlfn.STDEV.P($I$3:I35)</f>
        <v>-4.8185860578418775E-2</v>
      </c>
      <c r="N35">
        <f t="shared" si="0"/>
        <v>0</v>
      </c>
      <c r="O35">
        <f t="shared" si="1"/>
        <v>0</v>
      </c>
    </row>
    <row r="36" spans="1:15">
      <c r="A36">
        <v>34</v>
      </c>
      <c r="B36" s="1">
        <v>43265</v>
      </c>
      <c r="C36">
        <f>LN(Precios!B36/Precios!B35)</f>
        <v>-1.0278600990576397E-3</v>
      </c>
      <c r="D36">
        <f>LN(Precios!C36/Precios!C35)</f>
        <v>9.2948760146913875E-3</v>
      </c>
      <c r="E36">
        <f>LN(Precios!D36/Precios!D35)</f>
        <v>2.2692315668279665E-2</v>
      </c>
      <c r="F36">
        <f>LN(Precios!G36/Precios!G35)</f>
        <v>7.9919124035454543E-3</v>
      </c>
      <c r="G36">
        <f>SUMPRODUCT(Rendimientos!E36:F36,FE!$B$34:$C$34)</f>
        <v>-3.471477625700917E-3</v>
      </c>
      <c r="H36">
        <f>SUMPRODUCT(E36:F36,FE!$B$24:$C$24)</f>
        <v>1.7650201122608164E-2</v>
      </c>
      <c r="I36">
        <f>SUMPRODUCT(E36:F36,FE!$B$34:$C$34)</f>
        <v>-3.471477625700917E-3</v>
      </c>
      <c r="J36">
        <f>_xlfn.NORM.S.INV(0.05)*_xlfn.STDEV.P($H$3:H36)</f>
        <v>-1.4570332023051476E-2</v>
      </c>
      <c r="K36">
        <f>_xlfn.NORM.S.INV(0.05)*_xlfn.STDEV.P($I$3:I36)</f>
        <v>-4.7495906183140889E-2</v>
      </c>
      <c r="N36">
        <f t="shared" si="0"/>
        <v>0</v>
      </c>
      <c r="O36">
        <f t="shared" si="1"/>
        <v>0</v>
      </c>
    </row>
    <row r="37" spans="1:15">
      <c r="A37">
        <v>35</v>
      </c>
      <c r="B37" s="1">
        <v>43266</v>
      </c>
      <c r="C37">
        <f>LN(Precios!B37/Precios!B36)</f>
        <v>-3.3752610089155194E-3</v>
      </c>
      <c r="D37">
        <f>LN(Precios!C37/Precios!C36)</f>
        <v>-5.4903646732815652E-3</v>
      </c>
      <c r="E37">
        <f>LN(Precios!D37/Precios!D36)</f>
        <v>9.1911771176285504E-4</v>
      </c>
      <c r="F37">
        <f>LN(Precios!G37/Precios!G36)</f>
        <v>-2.0953746178722893E-2</v>
      </c>
      <c r="G37">
        <f>SUMPRODUCT(Rendimientos!E37:F37,FE!$B$34:$C$34)</f>
        <v>-3.8010228597458146E-2</v>
      </c>
      <c r="H37">
        <f>SUMPRODUCT(E37:F37,FE!$B$24:$C$24)</f>
        <v>-6.5830904380150762E-3</v>
      </c>
      <c r="I37">
        <f>SUMPRODUCT(E37:F37,FE!$B$34:$C$34)</f>
        <v>-3.8010228597458146E-2</v>
      </c>
      <c r="J37">
        <f>_xlfn.NORM.S.INV(0.05)*_xlfn.STDEV.P($H$3:H37)</f>
        <v>-1.4474775714225594E-2</v>
      </c>
      <c r="K37">
        <f>_xlfn.NORM.S.INV(0.05)*_xlfn.STDEV.P($I$3:I37)</f>
        <v>-4.7494733572985171E-2</v>
      </c>
      <c r="N37">
        <f t="shared" si="0"/>
        <v>0</v>
      </c>
      <c r="O37">
        <f t="shared" si="1"/>
        <v>0</v>
      </c>
    </row>
    <row r="38" spans="1:15">
      <c r="A38">
        <v>36</v>
      </c>
      <c r="B38" s="1">
        <v>43269</v>
      </c>
      <c r="C38">
        <f>LN(Precios!B38/Precios!B37)</f>
        <v>-4.1139920977749829E-3</v>
      </c>
      <c r="D38">
        <f>LN(Precios!C38/Precios!C37)</f>
        <v>-5.9391396920051125E-3</v>
      </c>
      <c r="E38">
        <f>LN(Precios!D38/Precios!D37)</f>
        <v>-1.6581362715321093E-2</v>
      </c>
      <c r="F38">
        <f>LN(Precios!G38/Precios!G37)</f>
        <v>8.2464594102860753E-3</v>
      </c>
      <c r="G38">
        <f>SUMPRODUCT(Rendimientos!E38:F38,FE!$B$34:$C$34)</f>
        <v>2.7607221389201325E-2</v>
      </c>
      <c r="H38">
        <f>SUMPRODUCT(E38:F38,FE!$B$24:$C$24)</f>
        <v>-8.065628770988922E-3</v>
      </c>
      <c r="I38">
        <f>SUMPRODUCT(E38:F38,FE!$B$34:$C$34)</f>
        <v>2.7607221389201325E-2</v>
      </c>
      <c r="J38">
        <f>_xlfn.NORM.S.INV(0.05)*_xlfn.STDEV.P($H$3:H38)</f>
        <v>-1.4431695390778633E-2</v>
      </c>
      <c r="K38">
        <f>_xlfn.NORM.S.INV(0.05)*_xlfn.STDEV.P($I$3:I38)</f>
        <v>-4.7896814350368556E-2</v>
      </c>
      <c r="N38">
        <f t="shared" si="0"/>
        <v>0</v>
      </c>
      <c r="O38">
        <f t="shared" si="1"/>
        <v>0</v>
      </c>
    </row>
    <row r="39" spans="1:15">
      <c r="A39">
        <v>37</v>
      </c>
      <c r="B39" s="1">
        <v>43270</v>
      </c>
      <c r="C39">
        <f>LN(Precios!B39/Precios!B38)</f>
        <v>-1.1562753603416668E-2</v>
      </c>
      <c r="D39">
        <f>LN(Precios!C39/Precios!C38)</f>
        <v>-3.7035230483814245E-3</v>
      </c>
      <c r="E39">
        <f>LN(Precios!D39/Precios!D38)</f>
        <v>-9.0073793452978747E-3</v>
      </c>
      <c r="F39">
        <f>LN(Precios!G39/Precios!G38)</f>
        <v>-2.8158505719649853E-3</v>
      </c>
      <c r="G39">
        <f>SUMPRODUCT(Rendimientos!E39:F39,FE!$B$34:$C$34)</f>
        <v>2.0123101204892937E-3</v>
      </c>
      <c r="H39">
        <f>SUMPRODUCT(E39:F39,FE!$B$24:$C$24)</f>
        <v>-6.8837371073425871E-3</v>
      </c>
      <c r="I39">
        <f>SUMPRODUCT(E39:F39,FE!$B$34:$C$34)</f>
        <v>2.0123101204892937E-3</v>
      </c>
      <c r="J39">
        <f>_xlfn.NORM.S.INV(0.05)*_xlfn.STDEV.P($H$3:H39)</f>
        <v>-1.4340881686861137E-2</v>
      </c>
      <c r="K39">
        <f>_xlfn.NORM.S.INV(0.05)*_xlfn.STDEV.P($I$3:I39)</f>
        <v>-4.7328926603380284E-2</v>
      </c>
      <c r="N39">
        <f t="shared" si="0"/>
        <v>0</v>
      </c>
      <c r="O39">
        <f t="shared" si="1"/>
        <v>0</v>
      </c>
    </row>
    <row r="40" spans="1:15">
      <c r="A40">
        <v>38</v>
      </c>
      <c r="B40" s="1">
        <v>43271</v>
      </c>
      <c r="C40">
        <f>LN(Precios!B40/Precios!B39)</f>
        <v>-1.7184651665181311E-3</v>
      </c>
      <c r="D40">
        <f>LN(Precios!C40/Precios!C39)</f>
        <v>5.8131300105001525E-3</v>
      </c>
      <c r="E40">
        <f>LN(Precios!D40/Precios!D39)</f>
        <v>9.8476762996486007E-3</v>
      </c>
      <c r="F40">
        <f>LN(Precios!G40/Precios!G39)</f>
        <v>3.3948426633485213E-2</v>
      </c>
      <c r="G40">
        <f>SUMPRODUCT(Rendimientos!E40:F40,FE!$B$34:$C$34)</f>
        <v>5.2742217259422443E-2</v>
      </c>
      <c r="H40">
        <f>SUMPRODUCT(E40:F40,FE!$B$24:$C$24)</f>
        <v>1.8114030741186567E-2</v>
      </c>
      <c r="I40">
        <f>SUMPRODUCT(E40:F40,FE!$B$34:$C$34)</f>
        <v>5.2742217259422443E-2</v>
      </c>
      <c r="J40">
        <f>_xlfn.NORM.S.INV(0.05)*_xlfn.STDEV.P($H$3:H40)</f>
        <v>-1.4979805879846318E-2</v>
      </c>
      <c r="K40">
        <f>_xlfn.NORM.S.INV(0.05)*_xlfn.STDEV.P($I$3:I40)</f>
        <v>-4.9386521859502042E-2</v>
      </c>
      <c r="N40">
        <f t="shared" si="0"/>
        <v>0</v>
      </c>
      <c r="O40">
        <f t="shared" si="1"/>
        <v>0</v>
      </c>
    </row>
    <row r="41" spans="1:15">
      <c r="A41">
        <v>39</v>
      </c>
      <c r="B41" s="1">
        <v>43272</v>
      </c>
      <c r="C41">
        <f>LN(Precios!B41/Precios!B40)</f>
        <v>-7.9846513851426111E-3</v>
      </c>
      <c r="D41">
        <f>LN(Precios!C41/Precios!C40)</f>
        <v>-6.4903025967081125E-3</v>
      </c>
      <c r="E41">
        <f>LN(Precios!D41/Precios!D40)</f>
        <v>-1.1828902477223034E-2</v>
      </c>
      <c r="F41">
        <f>LN(Precios!G41/Precios!G40)</f>
        <v>1.893076458747889E-4</v>
      </c>
      <c r="G41">
        <f>SUMPRODUCT(Rendimientos!E41:F41,FE!$B$34:$C$34)</f>
        <v>9.5611206236188608E-3</v>
      </c>
      <c r="H41">
        <f>SUMPRODUCT(E41:F41,FE!$B$24:$C$24)</f>
        <v>-7.7067575956619493E-3</v>
      </c>
      <c r="I41">
        <f>SUMPRODUCT(E41:F41,FE!$B$34:$C$34)</f>
        <v>9.5611206236188608E-3</v>
      </c>
      <c r="J41">
        <f>_xlfn.NORM.S.INV(0.05)*_xlfn.STDEV.P($H$3:H41)</f>
        <v>-1.4919643122494299E-2</v>
      </c>
      <c r="K41">
        <f>_xlfn.NORM.S.INV(0.05)*_xlfn.STDEV.P($I$3:I41)</f>
        <v>-4.8931140285453527E-2</v>
      </c>
      <c r="N41">
        <f t="shared" si="0"/>
        <v>0</v>
      </c>
      <c r="O41">
        <f t="shared" si="1"/>
        <v>0</v>
      </c>
    </row>
    <row r="42" spans="1:15">
      <c r="A42">
        <v>40</v>
      </c>
      <c r="B42" s="1">
        <v>43273</v>
      </c>
      <c r="C42">
        <f>LN(Precios!B42/Precios!B41)</f>
        <v>4.8606827113943192E-3</v>
      </c>
      <c r="D42">
        <f>LN(Precios!C42/Precios!C41)</f>
        <v>6.0246194464178802E-3</v>
      </c>
      <c r="E42">
        <f>LN(Precios!D42/Precios!D41)</f>
        <v>4.2406886338294545E-3</v>
      </c>
      <c r="F42">
        <f>LN(Precios!G42/Precios!G41)</f>
        <v>-3.9930834736296712E-5</v>
      </c>
      <c r="G42">
        <f>SUMPRODUCT(Rendimientos!E42:F42,FE!$B$34:$C$34)</f>
        <v>-3.3779624282418209E-3</v>
      </c>
      <c r="H42">
        <f>SUMPRODUCT(E42:F42,FE!$B$24:$C$24)</f>
        <v>2.7724721979771271E-3</v>
      </c>
      <c r="I42">
        <f>SUMPRODUCT(E42:F42,FE!$B$34:$C$34)</f>
        <v>-3.3779624282418209E-3</v>
      </c>
      <c r="J42">
        <f>_xlfn.NORM.S.INV(0.05)*_xlfn.STDEV.P($H$3:H42)</f>
        <v>-1.4752451036843707E-2</v>
      </c>
      <c r="K42">
        <f>_xlfn.NORM.S.INV(0.05)*_xlfn.STDEV.P($I$3:I42)</f>
        <v>-4.8321203413485947E-2</v>
      </c>
      <c r="N42">
        <f t="shared" si="0"/>
        <v>0</v>
      </c>
      <c r="O42">
        <f t="shared" si="1"/>
        <v>0</v>
      </c>
    </row>
    <row r="43" spans="1:15">
      <c r="A43">
        <v>41</v>
      </c>
      <c r="B43" s="1">
        <v>43276</v>
      </c>
      <c r="C43">
        <f>LN(Precios!B43/Precios!B42)</f>
        <v>-1.3437237146241586E-2</v>
      </c>
      <c r="D43">
        <f>LN(Precios!C43/Precios!C42)</f>
        <v>2.1842962026708782E-4</v>
      </c>
      <c r="E43">
        <f>LN(Precios!D43/Precios!D42)</f>
        <v>-1.7933020073617637E-2</v>
      </c>
      <c r="F43">
        <f>LN(Precios!G43/Precios!G42)</f>
        <v>1.6994323775315803E-2</v>
      </c>
      <c r="G43">
        <f>SUMPRODUCT(Rendimientos!E43:F43,FE!$B$34:$C$34)</f>
        <v>4.4230703486506158E-2</v>
      </c>
      <c r="H43">
        <f>SUMPRODUCT(E43:F43,FE!$B$24:$C$24)</f>
        <v>-5.9532352139156008E-3</v>
      </c>
      <c r="I43">
        <f>SUMPRODUCT(E43:F43,FE!$B$34:$C$34)</f>
        <v>4.4230703486506158E-2</v>
      </c>
      <c r="J43">
        <f>_xlfn.NORM.S.INV(0.05)*_xlfn.STDEV.P($H$3:H43)</f>
        <v>-1.4644925197111769E-2</v>
      </c>
      <c r="K43">
        <f>_xlfn.NORM.S.INV(0.05)*_xlfn.STDEV.P($I$3:I43)</f>
        <v>-4.9411446381653283E-2</v>
      </c>
      <c r="N43">
        <f t="shared" si="0"/>
        <v>0</v>
      </c>
      <c r="O43">
        <f t="shared" si="1"/>
        <v>0</v>
      </c>
    </row>
    <row r="44" spans="1:15">
      <c r="A44">
        <v>42</v>
      </c>
      <c r="B44" s="1">
        <v>43277</v>
      </c>
      <c r="C44">
        <f>LN(Precios!B44/Precios!B43)</f>
        <v>1.2489723151427523E-3</v>
      </c>
      <c r="D44">
        <f>LN(Precios!C44/Precios!C43)</f>
        <v>3.4400102514113321E-3</v>
      </c>
      <c r="E44">
        <f>LN(Precios!D44/Precios!D43)</f>
        <v>-1.8207086626149482E-3</v>
      </c>
      <c r="F44">
        <f>LN(Precios!G44/Precios!G43)</f>
        <v>1.217279268959875E-2</v>
      </c>
      <c r="G44">
        <f>SUMPRODUCT(Rendimientos!E44:F44,FE!$B$34:$C$34)</f>
        <v>2.3084939859060263E-2</v>
      </c>
      <c r="H44">
        <f>SUMPRODUCT(E44:F44,FE!$B$24:$C$24)</f>
        <v>2.9789444790192035E-3</v>
      </c>
      <c r="I44">
        <f>SUMPRODUCT(E44:F44,FE!$B$34:$C$34)</f>
        <v>2.3084939859060263E-2</v>
      </c>
      <c r="J44">
        <f>_xlfn.NORM.S.INV(0.05)*_xlfn.STDEV.P($H$3:H44)</f>
        <v>-1.4493145004469878E-2</v>
      </c>
      <c r="K44">
        <f>_xlfn.NORM.S.INV(0.05)*_xlfn.STDEV.P($I$3:I44)</f>
        <v>-4.9322737020764715E-2</v>
      </c>
      <c r="N44">
        <f t="shared" si="0"/>
        <v>0</v>
      </c>
      <c r="O44">
        <f t="shared" si="1"/>
        <v>0</v>
      </c>
    </row>
    <row r="45" spans="1:15">
      <c r="A45">
        <v>43</v>
      </c>
      <c r="B45" s="1">
        <v>43278</v>
      </c>
      <c r="C45">
        <f>LN(Precios!B45/Precios!B44)</f>
        <v>-6.8395971650353285E-3</v>
      </c>
      <c r="D45">
        <f>LN(Precios!C45/Precios!C44)</f>
        <v>-7.359514071124092E-4</v>
      </c>
      <c r="E45">
        <f>LN(Precios!D45/Precios!D44)</f>
        <v>-2.8815695666704303E-3</v>
      </c>
      <c r="F45">
        <f>LN(Precios!G45/Precios!G44)</f>
        <v>3.4999972634096386E-3</v>
      </c>
      <c r="G45">
        <f>SUMPRODUCT(Rendimientos!E45:F45,FE!$B$34:$C$34)</f>
        <v>8.4763498337098193E-3</v>
      </c>
      <c r="H45">
        <f>SUMPRODUCT(E45:F45,FE!$B$24:$C$24)</f>
        <v>-6.9274587532911348E-4</v>
      </c>
      <c r="I45">
        <f>SUMPRODUCT(E45:F45,FE!$B$34:$C$34)</f>
        <v>8.4763498337098193E-3</v>
      </c>
      <c r="J45">
        <f>_xlfn.NORM.S.INV(0.05)*_xlfn.STDEV.P($H$3:H45)</f>
        <v>-1.4324067578338484E-2</v>
      </c>
      <c r="K45">
        <f>_xlfn.NORM.S.INV(0.05)*_xlfn.STDEV.P($I$3:I45)</f>
        <v>-4.8848121812377014E-2</v>
      </c>
      <c r="N45">
        <f t="shared" si="0"/>
        <v>0</v>
      </c>
      <c r="O45">
        <f t="shared" si="1"/>
        <v>0</v>
      </c>
    </row>
    <row r="46" spans="1:15">
      <c r="A46">
        <v>44</v>
      </c>
      <c r="B46" s="1">
        <v>43279</v>
      </c>
      <c r="C46">
        <f>LN(Precios!B46/Precios!B45)</f>
        <v>4.0741866821838854E-3</v>
      </c>
      <c r="D46">
        <f>LN(Precios!C46/Precios!C45)</f>
        <v>3.3403754156871098E-3</v>
      </c>
      <c r="E46">
        <f>LN(Precios!D46/Precios!D45)</f>
        <v>7.7612615915841439E-3</v>
      </c>
      <c r="F46">
        <f>LN(Precios!G46/Precios!G45)</f>
        <v>7.420430980459126E-4</v>
      </c>
      <c r="G46">
        <f>SUMPRODUCT(Rendimientos!E46:F46,FE!$B$34:$C$34)</f>
        <v>-4.7315509145046493E-3</v>
      </c>
      <c r="H46">
        <f>SUMPRODUCT(E46:F46,FE!$B$24:$C$24)</f>
        <v>5.3537287485621397E-3</v>
      </c>
      <c r="I46">
        <f>SUMPRODUCT(E46:F46,FE!$B$34:$C$34)</f>
        <v>-4.7315509145046493E-3</v>
      </c>
      <c r="J46">
        <f>_xlfn.NORM.S.INV(0.05)*_xlfn.STDEV.P($H$3:H46)</f>
        <v>-1.4226854929507099E-2</v>
      </c>
      <c r="K46">
        <f>_xlfn.NORM.S.INV(0.05)*_xlfn.STDEV.P($I$3:I46)</f>
        <v>-4.8290198462794455E-2</v>
      </c>
      <c r="N46">
        <f t="shared" si="0"/>
        <v>0</v>
      </c>
      <c r="O46">
        <f t="shared" si="1"/>
        <v>0</v>
      </c>
    </row>
    <row r="47" spans="1:15">
      <c r="A47">
        <v>45</v>
      </c>
      <c r="B47" s="1">
        <v>43280</v>
      </c>
      <c r="C47">
        <f>LN(Precios!B47/Precios!B46)</f>
        <v>2.2834779984420941E-3</v>
      </c>
      <c r="D47">
        <f>LN(Precios!C47/Precios!C46)</f>
        <v>1.3346912041985525E-2</v>
      </c>
      <c r="E47">
        <f>LN(Precios!D47/Precios!D46)</f>
        <v>3.8171581721252907E-4</v>
      </c>
      <c r="F47">
        <f>LN(Precios!G47/Precios!G46)</f>
        <v>4.1999545767913059E-2</v>
      </c>
      <c r="G47">
        <f>SUMPRODUCT(Rendimientos!E47:F47,FE!$B$34:$C$34)</f>
        <v>7.4453173624519864E-2</v>
      </c>
      <c r="H47">
        <f>SUMPRODUCT(E47:F47,FE!$B$24:$C$24)</f>
        <v>1.4656281077412837E-2</v>
      </c>
      <c r="I47">
        <f>SUMPRODUCT(E47:F47,FE!$B$34:$C$34)</f>
        <v>7.4453173624519864E-2</v>
      </c>
      <c r="J47">
        <f>_xlfn.NORM.S.INV(0.05)*_xlfn.STDEV.P($H$3:H47)</f>
        <v>-1.4517136747226286E-2</v>
      </c>
      <c r="K47">
        <f>_xlfn.NORM.S.INV(0.05)*_xlfn.STDEV.P($I$3:I47)</f>
        <v>-5.1398924965665484E-2</v>
      </c>
      <c r="N47">
        <f t="shared" si="0"/>
        <v>0</v>
      </c>
      <c r="O47">
        <f t="shared" si="1"/>
        <v>1</v>
      </c>
    </row>
    <row r="48" spans="1:15">
      <c r="A48">
        <v>46</v>
      </c>
      <c r="B48" s="1">
        <v>43283</v>
      </c>
      <c r="C48">
        <f>LN(Precios!B48/Precios!B47)</f>
        <v>1.4726654876011189E-3</v>
      </c>
      <c r="D48">
        <f>LN(Precios!C48/Precios!C47)</f>
        <v>-2.1411231707757182E-2</v>
      </c>
      <c r="E48">
        <f>LN(Precios!D48/Precios!D47)</f>
        <v>4.9490916663645513E-3</v>
      </c>
      <c r="F48">
        <f>LN(Precios!G48/Precios!G47)</f>
        <v>-3.6107060508848064E-2</v>
      </c>
      <c r="G48">
        <f>SUMPRODUCT(Rendimientos!E48:F48,FE!$B$34:$C$34)</f>
        <v>-6.8122691441477687E-2</v>
      </c>
      <c r="H48">
        <f>SUMPRODUCT(E48:F48,FE!$B$24:$C$24)</f>
        <v>-9.1328228460455917E-3</v>
      </c>
      <c r="I48">
        <f>SUMPRODUCT(E48:F48,FE!$B$34:$C$34)</f>
        <v>-6.8122691441477687E-2</v>
      </c>
      <c r="J48">
        <f>_xlfn.NORM.S.INV(0.05)*_xlfn.STDEV.P($H$3:H48)</f>
        <v>-1.4532124083565421E-2</v>
      </c>
      <c r="K48">
        <f>_xlfn.NORM.S.INV(0.05)*_xlfn.STDEV.P($I$3:I48)</f>
        <v>-5.3236428093851831E-2</v>
      </c>
      <c r="N48">
        <f t="shared" si="0"/>
        <v>0</v>
      </c>
      <c r="O48">
        <f t="shared" si="1"/>
        <v>0</v>
      </c>
    </row>
    <row r="49" spans="1:15">
      <c r="A49">
        <v>47</v>
      </c>
      <c r="B49" s="1">
        <v>43284</v>
      </c>
      <c r="C49">
        <f>LN(Precios!B49/Precios!B48)</f>
        <v>-5.4601843506451551E-3</v>
      </c>
      <c r="D49">
        <f>LN(Precios!C49/Precios!C48)</f>
        <v>8.5451606493196289E-3</v>
      </c>
      <c r="E49">
        <f>LN(Precios!D49/Precios!D48)</f>
        <v>-1.2322838267999705E-2</v>
      </c>
      <c r="F49">
        <f>LN(Precios!G49/Precios!G48)</f>
        <v>8.1619610403212833E-3</v>
      </c>
      <c r="G49">
        <f>SUMPRODUCT(Rendimientos!E49:F49,FE!$B$34:$C$34)</f>
        <v>2.4136029228332016E-2</v>
      </c>
      <c r="H49">
        <f>SUMPRODUCT(E49:F49,FE!$B$24:$C$24)</f>
        <v>-5.2967245827086236E-3</v>
      </c>
      <c r="I49">
        <f>SUMPRODUCT(E49:F49,FE!$B$34:$C$34)</f>
        <v>2.4136029228332016E-2</v>
      </c>
      <c r="J49">
        <f>_xlfn.NORM.S.INV(0.05)*_xlfn.STDEV.P($H$3:H49)</f>
        <v>-1.4431601853604838E-2</v>
      </c>
      <c r="K49">
        <f>_xlfn.NORM.S.INV(0.05)*_xlfn.STDEV.P($I$3:I49)</f>
        <v>-5.3079208847379496E-2</v>
      </c>
      <c r="N49">
        <f t="shared" si="0"/>
        <v>0</v>
      </c>
      <c r="O49">
        <f t="shared" si="1"/>
        <v>0</v>
      </c>
    </row>
    <row r="50" spans="1:15">
      <c r="A50">
        <v>48</v>
      </c>
      <c r="B50" s="1">
        <v>43286</v>
      </c>
      <c r="C50">
        <f>LN(Precios!B50/Precios!B49)</f>
        <v>7.4970123387728431E-3</v>
      </c>
      <c r="D50">
        <f>LN(Precios!C50/Precios!C49)</f>
        <v>3.1561176310308241E-2</v>
      </c>
      <c r="E50">
        <f>LN(Precios!D50/Precios!D49)</f>
        <v>1.2417773474792469E-2</v>
      </c>
      <c r="F50">
        <f>LN(Precios!G50/Precios!G49)</f>
        <v>9.7134795808457325E-2</v>
      </c>
      <c r="G50">
        <f>SUMPRODUCT(Rendimientos!E50:F50,FE!$B$34:$C$34)</f>
        <v>0.16319721951467767</v>
      </c>
      <c r="H50">
        <f>SUMPRODUCT(E50:F50,FE!$B$24:$C$24)</f>
        <v>4.1474998836716716E-2</v>
      </c>
      <c r="I50">
        <f>SUMPRODUCT(E50:F50,FE!$B$34:$C$34)</f>
        <v>0.16319721951467767</v>
      </c>
      <c r="J50">
        <f>_xlfn.NORM.S.INV(0.05)*_xlfn.STDEV.P($H$3:H50)</f>
        <v>-1.7302570948184444E-2</v>
      </c>
      <c r="K50">
        <f>_xlfn.NORM.S.INV(0.05)*_xlfn.STDEV.P($I$3:I50)</f>
        <v>-6.5458016817420736E-2</v>
      </c>
      <c r="N50">
        <f t="shared" si="0"/>
        <v>0</v>
      </c>
      <c r="O50">
        <f t="shared" si="1"/>
        <v>0</v>
      </c>
    </row>
    <row r="51" spans="1:15">
      <c r="A51">
        <v>49</v>
      </c>
      <c r="B51" s="1">
        <v>43287</v>
      </c>
      <c r="C51">
        <f>LN(Precios!B51/Precios!B50)</f>
        <v>4.086603539267512E-3</v>
      </c>
      <c r="D51">
        <f>LN(Precios!C51/Precios!C50)</f>
        <v>8.5861214435979487E-3</v>
      </c>
      <c r="E51">
        <f>LN(Precios!D51/Precios!D50)</f>
        <v>-5.3303000751696193E-3</v>
      </c>
      <c r="F51">
        <f>LN(Precios!G51/Precios!G50)</f>
        <v>2.484328417239855E-2</v>
      </c>
      <c r="G51">
        <f>SUMPRODUCT(Rendimientos!E51:F51,FE!$B$34:$C$34)</f>
        <v>4.8372677113609965E-2</v>
      </c>
      <c r="H51">
        <f>SUMPRODUCT(E51:F51,FE!$B$24:$C$24)</f>
        <v>5.0189852668647466E-3</v>
      </c>
      <c r="I51">
        <f>SUMPRODUCT(E51:F51,FE!$B$34:$C$34)</f>
        <v>4.8372677113609965E-2</v>
      </c>
      <c r="J51">
        <f>_xlfn.NORM.S.INV(0.05)*_xlfn.STDEV.P($H$3:H51)</f>
        <v>-1.7153785738471972E-2</v>
      </c>
      <c r="K51">
        <f>_xlfn.NORM.S.INV(0.05)*_xlfn.STDEV.P($I$3:I51)</f>
        <v>-6.5741154645907116E-2</v>
      </c>
      <c r="N51">
        <f t="shared" si="0"/>
        <v>0</v>
      </c>
      <c r="O51">
        <f t="shared" si="1"/>
        <v>0</v>
      </c>
    </row>
    <row r="52" spans="1:15">
      <c r="A52">
        <v>50</v>
      </c>
      <c r="B52" s="1">
        <v>43290</v>
      </c>
      <c r="C52">
        <f>LN(Precios!B52/Precios!B51)</f>
        <v>1.3004044273840701E-2</v>
      </c>
      <c r="D52">
        <f>LN(Precios!C52/Precios!C51)</f>
        <v>5.1803659058359108E-3</v>
      </c>
      <c r="E52">
        <f>LN(Precios!D52/Precios!D51)</f>
        <v>1.1764841579586431E-2</v>
      </c>
      <c r="F52">
        <f>LN(Precios!G52/Precios!G51)</f>
        <v>-8.6078285432340564E-3</v>
      </c>
      <c r="G52">
        <f>SUMPRODUCT(Rendimientos!E52:F52,FE!$B$34:$C$34)</f>
        <v>-2.4494458273679645E-2</v>
      </c>
      <c r="H52">
        <f>SUMPRODUCT(E52:F52,FE!$B$24:$C$24)</f>
        <v>4.7771872608191697E-3</v>
      </c>
      <c r="I52">
        <f>SUMPRODUCT(E52:F52,FE!$B$34:$C$34)</f>
        <v>-2.4494458273679645E-2</v>
      </c>
      <c r="J52">
        <f>_xlfn.NORM.S.INV(0.05)*_xlfn.STDEV.P($H$3:H52)</f>
        <v>-1.7005537017445661E-2</v>
      </c>
      <c r="K52">
        <f>_xlfn.NORM.S.INV(0.05)*_xlfn.STDEV.P($I$3:I52)</f>
        <v>-6.5352138089732198E-2</v>
      </c>
      <c r="N52">
        <f t="shared" si="0"/>
        <v>0</v>
      </c>
      <c r="O52">
        <f t="shared" si="1"/>
        <v>0</v>
      </c>
    </row>
    <row r="53" spans="1:15">
      <c r="A53">
        <v>51</v>
      </c>
      <c r="B53" s="1">
        <v>43291</v>
      </c>
      <c r="C53">
        <f>LN(Precios!B53/Precios!B52)</f>
        <v>5.7577944113225941E-3</v>
      </c>
      <c r="D53">
        <f>LN(Precios!C53/Precios!C52)</f>
        <v>-4.986229458741792E-3</v>
      </c>
      <c r="E53">
        <f>LN(Precios!D53/Precios!D52)</f>
        <v>9.4317378046756414E-5</v>
      </c>
      <c r="F53">
        <f>LN(Precios!G53/Precios!G52)</f>
        <v>-3.476618396634374E-2</v>
      </c>
      <c r="G53">
        <f>SUMPRODUCT(Rendimientos!E53:F53,FE!$B$34:$C$34)</f>
        <v>-6.1950439821724934E-2</v>
      </c>
      <c r="H53">
        <f>SUMPRODUCT(E53:F53,FE!$B$24:$C$24)</f>
        <v>-1.1862541065396102E-2</v>
      </c>
      <c r="I53">
        <f>SUMPRODUCT(E53:F53,FE!$B$34:$C$34)</f>
        <v>-6.1950439821724934E-2</v>
      </c>
      <c r="J53">
        <f>_xlfn.NORM.S.INV(0.05)*_xlfn.STDEV.P($H$3:H53)</f>
        <v>-1.7088521630297938E-2</v>
      </c>
      <c r="K53">
        <f>_xlfn.NORM.S.INV(0.05)*_xlfn.STDEV.P($I$3:I53)</f>
        <v>-6.6273808574606477E-2</v>
      </c>
      <c r="N53">
        <f t="shared" si="0"/>
        <v>0</v>
      </c>
      <c r="O53">
        <f t="shared" si="1"/>
        <v>0</v>
      </c>
    </row>
    <row r="54" spans="1:15">
      <c r="A54">
        <v>52</v>
      </c>
      <c r="B54" s="1">
        <v>43292</v>
      </c>
      <c r="C54">
        <f>LN(Precios!B54/Precios!B53)</f>
        <v>-8.8355880750095699E-3</v>
      </c>
      <c r="D54">
        <f>LN(Precios!C54/Precios!C53)</f>
        <v>6.9845692428951815E-4</v>
      </c>
      <c r="E54">
        <f>LN(Precios!D54/Precios!D53)</f>
        <v>1.877945598670807E-2</v>
      </c>
      <c r="F54">
        <f>LN(Precios!G54/Precios!G53)</f>
        <v>1.4473850771971358E-2</v>
      </c>
      <c r="G54">
        <f>SUMPRODUCT(Rendimientos!E54:F54,FE!$B$34:$C$34)</f>
        <v>1.111633526714916E-2</v>
      </c>
      <c r="H54">
        <f>SUMPRODUCT(E54:F54,FE!$B$24:$C$24)</f>
        <v>1.7302669650293541E-2</v>
      </c>
      <c r="I54">
        <f>SUMPRODUCT(E54:F54,FE!$B$34:$C$34)</f>
        <v>1.111633526714916E-2</v>
      </c>
      <c r="J54">
        <f>_xlfn.NORM.S.INV(0.05)*_xlfn.STDEV.P($H$3:H54)</f>
        <v>-1.7335452327987288E-2</v>
      </c>
      <c r="K54">
        <f>_xlfn.NORM.S.INV(0.05)*_xlfn.STDEV.P($I$3:I54)</f>
        <v>-6.5684920538117295E-2</v>
      </c>
      <c r="N54">
        <f t="shared" si="0"/>
        <v>0</v>
      </c>
      <c r="O54">
        <f t="shared" si="1"/>
        <v>0</v>
      </c>
    </row>
    <row r="55" spans="1:15">
      <c r="A55">
        <v>53</v>
      </c>
      <c r="B55" s="1">
        <v>43293</v>
      </c>
      <c r="C55">
        <f>LN(Precios!B55/Precios!B54)</f>
        <v>9.0454405069882518E-3</v>
      </c>
      <c r="D55">
        <f>LN(Precios!C55/Precios!C54)</f>
        <v>-6.7303798982387792E-3</v>
      </c>
      <c r="E55">
        <f>LN(Precios!D55/Precios!D54)</f>
        <v>1.9418379581843186E-3</v>
      </c>
      <c r="F55">
        <f>LN(Precios!G55/Precios!G54)</f>
        <v>1.8629829614805391E-2</v>
      </c>
      <c r="G55">
        <f>SUMPRODUCT(Rendimientos!E55:F55,FE!$B$34:$C$34)</f>
        <v>3.1643143176317105E-2</v>
      </c>
      <c r="H55">
        <f>SUMPRODUCT(E55:F55,FE!$B$24:$C$24)</f>
        <v>7.6656785872199519E-3</v>
      </c>
      <c r="I55">
        <f>SUMPRODUCT(E55:F55,FE!$B$34:$C$34)</f>
        <v>3.1643143176317105E-2</v>
      </c>
      <c r="J55">
        <f>_xlfn.NORM.S.INV(0.05)*_xlfn.STDEV.P($H$3:H55)</f>
        <v>-1.7235994576849746E-2</v>
      </c>
      <c r="K55">
        <f>_xlfn.NORM.S.INV(0.05)*_xlfn.STDEV.P($I$3:I55)</f>
        <v>-6.545067298485259E-2</v>
      </c>
      <c r="N55">
        <f t="shared" si="0"/>
        <v>0</v>
      </c>
      <c r="O55">
        <f t="shared" si="1"/>
        <v>0</v>
      </c>
    </row>
    <row r="56" spans="1:15">
      <c r="A56">
        <v>54</v>
      </c>
      <c r="B56" s="1">
        <v>43294</v>
      </c>
      <c r="C56">
        <f>LN(Precios!B56/Precios!B55)</f>
        <v>3.7850210271893857E-3</v>
      </c>
      <c r="D56">
        <f>LN(Precios!C56/Precios!C55)</f>
        <v>-5.9790722755199378E-3</v>
      </c>
      <c r="E56">
        <f>LN(Precios!D56/Precios!D55)</f>
        <v>1.6036998909817104E-2</v>
      </c>
      <c r="F56">
        <f>LN(Precios!G56/Precios!G55)</f>
        <v>-5.6404968229878758E-3</v>
      </c>
      <c r="G56">
        <f>SUMPRODUCT(Rendimientos!E56:F56,FE!$B$34:$C$34)</f>
        <v>-2.2544630945526202E-2</v>
      </c>
      <c r="H56">
        <f>SUMPRODUCT(E56:F56,FE!$B$24:$C$24)</f>
        <v>8.6018003931671565E-3</v>
      </c>
      <c r="I56">
        <f>SUMPRODUCT(E56:F56,FE!$B$34:$C$34)</f>
        <v>-2.2544630945526202E-2</v>
      </c>
      <c r="J56">
        <f>_xlfn.NORM.S.INV(0.05)*_xlfn.STDEV.P($H$3:H56)</f>
        <v>-1.7156147718440148E-2</v>
      </c>
      <c r="K56">
        <f>_xlfn.NORM.S.INV(0.05)*_xlfn.STDEV.P($I$3:I56)</f>
        <v>-6.5041673032644326E-2</v>
      </c>
      <c r="N56">
        <f t="shared" si="0"/>
        <v>0</v>
      </c>
      <c r="O56">
        <f t="shared" si="1"/>
        <v>0</v>
      </c>
    </row>
    <row r="57" spans="1:15">
      <c r="A57">
        <v>55</v>
      </c>
      <c r="B57" s="1">
        <v>43297</v>
      </c>
      <c r="C57">
        <f>LN(Precios!B57/Precios!B56)</f>
        <v>1.7949931512374032E-3</v>
      </c>
      <c r="D57">
        <f>LN(Precios!C57/Precios!C56)</f>
        <v>9.9524869917888537E-4</v>
      </c>
      <c r="E57">
        <f>LN(Precios!D57/Precios!D56)</f>
        <v>1.8165309263980069E-3</v>
      </c>
      <c r="F57">
        <f>LN(Precios!G57/Precios!G56)</f>
        <v>1.2955565064212462E-2</v>
      </c>
      <c r="G57">
        <f>SUMPRODUCT(Rendimientos!E57:F57,FE!$B$34:$C$34)</f>
        <v>2.1641795677843585E-2</v>
      </c>
      <c r="H57">
        <f>SUMPRODUCT(E57:F57,FE!$B$24:$C$24)</f>
        <v>5.6371258474735364E-3</v>
      </c>
      <c r="I57">
        <f>SUMPRODUCT(E57:F57,FE!$B$34:$C$34)</f>
        <v>2.1641795677843585E-2</v>
      </c>
      <c r="J57">
        <f>_xlfn.NORM.S.INV(0.05)*_xlfn.STDEV.P($H$3:H57)</f>
        <v>-1.7026724832460566E-2</v>
      </c>
      <c r="K57">
        <f>_xlfn.NORM.S.INV(0.05)*_xlfn.STDEV.P($I$3:I57)</f>
        <v>-6.4622845172145893E-2</v>
      </c>
      <c r="N57">
        <f t="shared" si="0"/>
        <v>0</v>
      </c>
      <c r="O57">
        <f t="shared" si="1"/>
        <v>0</v>
      </c>
    </row>
    <row r="58" spans="1:15">
      <c r="A58">
        <v>56</v>
      </c>
      <c r="B58" s="1">
        <v>43298</v>
      </c>
      <c r="C58">
        <f>LN(Precios!B58/Precios!B57)</f>
        <v>2.2130458326470983E-3</v>
      </c>
      <c r="D58">
        <f>LN(Precios!C58/Precios!C57)</f>
        <v>5.1548691714973505E-3</v>
      </c>
      <c r="E58">
        <f>LN(Precios!D58/Precios!D57)</f>
        <v>9.0702954064262318E-4</v>
      </c>
      <c r="F58">
        <f>LN(Precios!G58/Precios!G57)</f>
        <v>5.3222408067943846E-3</v>
      </c>
      <c r="G58">
        <f>SUMPRODUCT(Rendimientos!E58:F58,FE!$B$34:$C$34)</f>
        <v>8.7652272265506381E-3</v>
      </c>
      <c r="H58">
        <f>SUMPRODUCT(E58:F58,FE!$B$24:$C$24)</f>
        <v>2.4214098298338928E-3</v>
      </c>
      <c r="I58">
        <f>SUMPRODUCT(E58:F58,FE!$B$34:$C$34)</f>
        <v>8.7652272265506381E-3</v>
      </c>
      <c r="J58">
        <f>_xlfn.NORM.S.INV(0.05)*_xlfn.STDEV.P($H$3:H58)</f>
        <v>-1.6875676230815737E-2</v>
      </c>
      <c r="K58">
        <f>_xlfn.NORM.S.INV(0.05)*_xlfn.STDEV.P($I$3:I58)</f>
        <v>-6.406918213714026E-2</v>
      </c>
      <c r="N58">
        <f t="shared" si="0"/>
        <v>0</v>
      </c>
      <c r="O58">
        <f t="shared" si="1"/>
        <v>0</v>
      </c>
    </row>
    <row r="59" spans="1:15">
      <c r="A59">
        <v>57</v>
      </c>
      <c r="B59" s="1">
        <v>43299</v>
      </c>
      <c r="C59">
        <f>LN(Precios!B59/Precios!B58)</f>
        <v>3.1558569077730705E-3</v>
      </c>
      <c r="D59">
        <f>LN(Precios!C59/Precios!C58)</f>
        <v>6.1027296869931094E-3</v>
      </c>
      <c r="E59">
        <f>LN(Precios!D59/Precios!D58)</f>
        <v>3.5295751380758295E-3</v>
      </c>
      <c r="F59">
        <f>LN(Precios!G59/Precios!G58)</f>
        <v>1.6662443988771002E-2</v>
      </c>
      <c r="G59">
        <f>SUMPRODUCT(Rendimientos!E59:F59,FE!$B$34:$C$34)</f>
        <v>2.6903469022391487E-2</v>
      </c>
      <c r="H59">
        <f>SUMPRODUCT(E59:F59,FE!$B$24:$C$24)</f>
        <v>8.0340385780237489E-3</v>
      </c>
      <c r="I59">
        <f>SUMPRODUCT(E59:F59,FE!$B$34:$C$34)</f>
        <v>2.6903469022391487E-2</v>
      </c>
      <c r="J59">
        <f>_xlfn.NORM.S.INV(0.05)*_xlfn.STDEV.P($H$3:H59)</f>
        <v>-1.6789074715539153E-2</v>
      </c>
      <c r="K59">
        <f>_xlfn.NORM.S.INV(0.05)*_xlfn.STDEV.P($I$3:I59)</f>
        <v>-6.3759205589888374E-2</v>
      </c>
      <c r="N59">
        <f t="shared" si="0"/>
        <v>0</v>
      </c>
      <c r="O59">
        <f t="shared" si="1"/>
        <v>0</v>
      </c>
    </row>
    <row r="60" spans="1:15">
      <c r="A60">
        <v>58</v>
      </c>
      <c r="B60" s="1">
        <v>43300</v>
      </c>
      <c r="C60">
        <f>LN(Precios!B60/Precios!B59)</f>
        <v>-5.36331713564082E-3</v>
      </c>
      <c r="D60">
        <f>LN(Precios!C60/Precios!C59)</f>
        <v>-5.2169640421403573E-3</v>
      </c>
      <c r="E60">
        <f>LN(Precios!D60/Precios!D59)</f>
        <v>1.2925411075256715E-2</v>
      </c>
      <c r="F60">
        <f>LN(Precios!G60/Precios!G59)</f>
        <v>1.5822114693201186E-3</v>
      </c>
      <c r="G60">
        <f>SUMPRODUCT(Rendimientos!E60:F60,FE!$B$34:$C$34)</f>
        <v>-7.2632275925038773E-3</v>
      </c>
      <c r="H60">
        <f>SUMPRODUCT(E60:F60,FE!$B$24:$C$24)</f>
        <v>9.0347891176432125E-3</v>
      </c>
      <c r="I60">
        <f>SUMPRODUCT(E60:F60,FE!$B$34:$C$34)</f>
        <v>-7.2632275925038773E-3</v>
      </c>
      <c r="J60">
        <f>_xlfn.NORM.S.INV(0.05)*_xlfn.STDEV.P($H$3:H60)</f>
        <v>-1.6722311652114259E-2</v>
      </c>
      <c r="K60">
        <f>_xlfn.NORM.S.INV(0.05)*_xlfn.STDEV.P($I$3:I60)</f>
        <v>-6.3231987368948361E-2</v>
      </c>
      <c r="N60">
        <f t="shared" si="0"/>
        <v>0</v>
      </c>
      <c r="O60">
        <f t="shared" si="1"/>
        <v>0</v>
      </c>
    </row>
    <row r="61" spans="1:15">
      <c r="A61">
        <v>59</v>
      </c>
      <c r="B61" s="1">
        <v>43301</v>
      </c>
      <c r="C61">
        <f>LN(Precios!B61/Precios!B60)</f>
        <v>-2.5457567998076066E-4</v>
      </c>
      <c r="D61">
        <f>LN(Precios!C61/Precios!C60)</f>
        <v>3.2860263596178139E-3</v>
      </c>
      <c r="E61">
        <f>LN(Precios!D61/Precios!D60)</f>
        <v>-5.8137098590417746E-3</v>
      </c>
      <c r="F61">
        <f>LN(Precios!G61/Precios!G60)</f>
        <v>3.9014045331376233E-3</v>
      </c>
      <c r="G61">
        <f>SUMPRODUCT(Rendimientos!E61:F61,FE!$B$34:$C$34)</f>
        <v>1.1477261021610004E-2</v>
      </c>
      <c r="H61">
        <f>SUMPRODUCT(E61:F61,FE!$B$24:$C$24)</f>
        <v>-2.481507421630889E-3</v>
      </c>
      <c r="I61">
        <f>SUMPRODUCT(E61:F61,FE!$B$34:$C$34)</f>
        <v>1.1477261021610004E-2</v>
      </c>
      <c r="J61">
        <f>_xlfn.NORM.S.INV(0.05)*_xlfn.STDEV.P($H$3:H61)</f>
        <v>-1.6602641012528493E-2</v>
      </c>
      <c r="K61">
        <f>_xlfn.NORM.S.INV(0.05)*_xlfn.STDEV.P($I$3:I61)</f>
        <v>-6.2734287002739961E-2</v>
      </c>
      <c r="N61">
        <f t="shared" si="0"/>
        <v>0</v>
      </c>
      <c r="O61">
        <f t="shared" si="1"/>
        <v>0</v>
      </c>
    </row>
    <row r="62" spans="1:15">
      <c r="A62">
        <v>60</v>
      </c>
      <c r="B62" s="1">
        <v>43304</v>
      </c>
      <c r="C62">
        <f>LN(Precios!B62/Precios!B61)</f>
        <v>-5.5206926578012965E-4</v>
      </c>
      <c r="D62">
        <f>LN(Precios!C62/Precios!C61)</f>
        <v>-1.1724732639465962E-3</v>
      </c>
      <c r="E62">
        <f>LN(Precios!D62/Precios!D61)</f>
        <v>-3.5045190201164131E-3</v>
      </c>
      <c r="F62">
        <f>LN(Precios!G62/Precios!G61)</f>
        <v>3.5003816909842072E-3</v>
      </c>
      <c r="G62">
        <f>SUMPRODUCT(Rendimientos!E62:F62,FE!$B$34:$C$34)</f>
        <v>8.9628106816315965E-3</v>
      </c>
      <c r="H62">
        <f>SUMPRODUCT(E62:F62,FE!$B$24:$C$24)</f>
        <v>-1.1018970559179594E-3</v>
      </c>
      <c r="I62">
        <f>SUMPRODUCT(E62:F62,FE!$B$34:$C$34)</f>
        <v>8.9628106816315965E-3</v>
      </c>
      <c r="J62">
        <f>_xlfn.NORM.S.INV(0.05)*_xlfn.STDEV.P($H$3:H62)</f>
        <v>-1.6473046879370148E-2</v>
      </c>
      <c r="K62">
        <f>_xlfn.NORM.S.INV(0.05)*_xlfn.STDEV.P($I$3:I62)</f>
        <v>-6.223162761972513E-2</v>
      </c>
      <c r="N62">
        <f t="shared" si="0"/>
        <v>0</v>
      </c>
      <c r="O62">
        <f t="shared" si="1"/>
        <v>0</v>
      </c>
    </row>
    <row r="63" spans="1:15">
      <c r="A63">
        <v>61</v>
      </c>
      <c r="B63" s="1">
        <v>43305</v>
      </c>
      <c r="C63">
        <f>LN(Precios!B63/Precios!B62)</f>
        <v>7.8610394069942389E-3</v>
      </c>
      <c r="D63">
        <f>LN(Precios!C63/Precios!C62)</f>
        <v>1.2446849198855268E-2</v>
      </c>
      <c r="E63">
        <f>LN(Precios!D63/Precios!D62)</f>
        <v>-3.5168438790398179E-3</v>
      </c>
      <c r="F63">
        <f>LN(Precios!G63/Precios!G62)</f>
        <v>8.1180238233939002E-3</v>
      </c>
      <c r="G63">
        <f>SUMPRODUCT(Rendimientos!E63:F63,FE!$B$34:$C$34)</f>
        <v>1.7190905975657145E-2</v>
      </c>
      <c r="H63">
        <f>SUMPRODUCT(E63:F63,FE!$B$24:$C$24)</f>
        <v>4.738177798915685E-4</v>
      </c>
      <c r="I63">
        <f>SUMPRODUCT(E63:F63,FE!$B$34:$C$34)</f>
        <v>1.7190905975657145E-2</v>
      </c>
      <c r="J63">
        <f>_xlfn.NORM.S.INV(0.05)*_xlfn.STDEV.P($H$3:H63)</f>
        <v>-1.6338838617991024E-2</v>
      </c>
      <c r="K63">
        <f>_xlfn.NORM.S.INV(0.05)*_xlfn.STDEV.P($I$3:I63)</f>
        <v>-6.1809961604304263E-2</v>
      </c>
      <c r="N63">
        <f t="shared" si="0"/>
        <v>0</v>
      </c>
      <c r="O63">
        <f t="shared" si="1"/>
        <v>0</v>
      </c>
    </row>
    <row r="64" spans="1:15">
      <c r="A64">
        <v>62</v>
      </c>
      <c r="B64" s="1">
        <v>43306</v>
      </c>
      <c r="C64">
        <f>LN(Precios!B64/Precios!B63)</f>
        <v>6.7972412707821986E-3</v>
      </c>
      <c r="D64">
        <f>LN(Precios!C64/Precios!C63)</f>
        <v>2.8441543555801658E-3</v>
      </c>
      <c r="E64">
        <f>LN(Precios!D64/Precios!D63)</f>
        <v>4.3266698107321984E-3</v>
      </c>
      <c r="F64">
        <f>LN(Precios!G64/Precios!G63)</f>
        <v>4.2094042958598079E-3</v>
      </c>
      <c r="G64">
        <f>SUMPRODUCT(Rendimientos!E64:F64,FE!$B$34:$C$34)</f>
        <v>4.1179605232126021E-3</v>
      </c>
      <c r="H64">
        <f>SUMPRODUCT(E64:F64,FE!$B$24:$C$24)</f>
        <v>4.2864487264805736E-3</v>
      </c>
      <c r="I64">
        <f>SUMPRODUCT(E64:F64,FE!$B$34:$C$34)</f>
        <v>4.1179605232126021E-3</v>
      </c>
      <c r="J64">
        <f>_xlfn.NORM.S.INV(0.05)*_xlfn.STDEV.P($H$3:H64)</f>
        <v>-1.6217027743335419E-2</v>
      </c>
      <c r="K64">
        <f>_xlfn.NORM.S.INV(0.05)*_xlfn.STDEV.P($I$3:I64)</f>
        <v>-6.1311974842786165E-2</v>
      </c>
      <c r="N64">
        <f t="shared" si="0"/>
        <v>0</v>
      </c>
      <c r="O64">
        <f t="shared" si="1"/>
        <v>0</v>
      </c>
    </row>
    <row r="65" spans="1:15">
      <c r="A65">
        <v>63</v>
      </c>
      <c r="B65" s="1">
        <v>43307</v>
      </c>
      <c r="C65">
        <f>LN(Precios!B65/Precios!B64)</f>
        <v>4.4353196126431411E-3</v>
      </c>
      <c r="D65">
        <f>LN(Precios!C65/Precios!C64)</f>
        <v>-3.3402059227582823E-3</v>
      </c>
      <c r="E65">
        <f>LN(Precios!D65/Precios!D64)</f>
        <v>2.0740429241924551E-2</v>
      </c>
      <c r="F65">
        <f>LN(Precios!G65/Precios!G64)</f>
        <v>2.1246015756146087E-2</v>
      </c>
      <c r="G65">
        <f>SUMPRODUCT(Rendimientos!E65:F65,FE!$B$34:$C$34)</f>
        <v>2.1640272655203571E-2</v>
      </c>
      <c r="H65">
        <f>SUMPRODUCT(E65:F65,FE!$B$24:$C$24)</f>
        <v>2.091384115937632E-2</v>
      </c>
      <c r="I65">
        <f>SUMPRODUCT(E65:F65,FE!$B$34:$C$34)</f>
        <v>2.1640272655203571E-2</v>
      </c>
      <c r="J65">
        <f>_xlfn.NORM.S.INV(0.05)*_xlfn.STDEV.P($H$3:H65)</f>
        <v>-1.6574623079378015E-2</v>
      </c>
      <c r="K65">
        <f>_xlfn.NORM.S.INV(0.05)*_xlfn.STDEV.P($I$3:I65)</f>
        <v>-6.0964395321009925E-2</v>
      </c>
      <c r="N65">
        <f t="shared" si="0"/>
        <v>0</v>
      </c>
      <c r="O65">
        <f t="shared" si="1"/>
        <v>0</v>
      </c>
    </row>
    <row r="66" spans="1:15">
      <c r="A66">
        <v>64</v>
      </c>
      <c r="B66" s="1">
        <v>43308</v>
      </c>
      <c r="C66">
        <f>LN(Precios!B66/Precios!B65)</f>
        <v>-2.9820653024314244E-3</v>
      </c>
      <c r="D66">
        <f>LN(Precios!C66/Precios!C65)</f>
        <v>4.1521148509902029E-3</v>
      </c>
      <c r="E66">
        <f>LN(Precios!D66/Precios!D65)</f>
        <v>-7.8716189407755429E-3</v>
      </c>
      <c r="F66">
        <f>LN(Precios!G66/Precios!G65)</f>
        <v>1.2211939538816694E-2</v>
      </c>
      <c r="G66">
        <f>SUMPRODUCT(Rendimientos!E66:F66,FE!$B$34:$C$34)</f>
        <v>2.7873119703788633E-2</v>
      </c>
      <c r="H66">
        <f>SUMPRODUCT(E66:F66,FE!$B$24:$C$24)</f>
        <v>-9.8312748137971157E-4</v>
      </c>
      <c r="I66">
        <f>SUMPRODUCT(E66:F66,FE!$B$34:$C$34)</f>
        <v>2.7873119703788633E-2</v>
      </c>
      <c r="J66">
        <f>_xlfn.NORM.S.INV(0.05)*_xlfn.STDEV.P($H$3:H66)</f>
        <v>-1.645459958753738E-2</v>
      </c>
      <c r="K66">
        <f>_xlfn.NORM.S.INV(0.05)*_xlfn.STDEV.P($I$3:I66)</f>
        <v>-6.0719541014169452E-2</v>
      </c>
      <c r="N66">
        <f t="shared" si="0"/>
        <v>0</v>
      </c>
      <c r="O66">
        <f t="shared" si="1"/>
        <v>0</v>
      </c>
    </row>
    <row r="67" spans="1:15">
      <c r="A67">
        <v>65</v>
      </c>
      <c r="B67" s="1">
        <v>43311</v>
      </c>
      <c r="C67">
        <f>LN(Precios!B67/Precios!B66)</f>
        <v>-5.6830726488669991E-3</v>
      </c>
      <c r="D67">
        <f>LN(Precios!C67/Precios!C66)</f>
        <v>1.2348362230597482E-3</v>
      </c>
      <c r="E67">
        <f>LN(Precios!D67/Precios!D66)</f>
        <v>8.8790233132573151E-5</v>
      </c>
      <c r="F67">
        <f>LN(Precios!G67/Precios!G66)</f>
        <v>4.2532807339575951E-3</v>
      </c>
      <c r="G67">
        <f>SUMPRODUCT(Rendimientos!E67:F67,FE!$B$34:$C$34)</f>
        <v>7.5007548354724517E-3</v>
      </c>
      <c r="H67">
        <f>SUMPRODUCT(E67:F67,FE!$B$24:$C$24)</f>
        <v>1.5171754108299607E-3</v>
      </c>
      <c r="I67">
        <f>SUMPRODUCT(E67:F67,FE!$B$34:$C$34)</f>
        <v>7.5007548354724517E-3</v>
      </c>
      <c r="J67">
        <f>_xlfn.NORM.S.INV(0.05)*_xlfn.STDEV.P($H$3:H67)</f>
        <v>-1.6327622691311952E-2</v>
      </c>
      <c r="K67">
        <f>_xlfn.NORM.S.INV(0.05)*_xlfn.STDEV.P($I$3:I67)</f>
        <v>-6.0260167746110066E-2</v>
      </c>
      <c r="N67">
        <f t="shared" si="0"/>
        <v>0</v>
      </c>
      <c r="O67">
        <f t="shared" si="1"/>
        <v>0</v>
      </c>
    </row>
    <row r="68" spans="1:15">
      <c r="A68">
        <v>66</v>
      </c>
      <c r="B68" s="1">
        <v>43312</v>
      </c>
      <c r="C68">
        <f>LN(Precios!B68/Precios!B67)</f>
        <v>4.2727069959695683E-3</v>
      </c>
      <c r="D68">
        <f>LN(Precios!C68/Precios!C67)</f>
        <v>-1.4627282483220121E-4</v>
      </c>
      <c r="E68">
        <f>LN(Precios!D68/Precios!D67)</f>
        <v>8.2232215451653462E-3</v>
      </c>
      <c r="F68">
        <f>LN(Precios!G68/Precios!G67)</f>
        <v>1.2427326549767511E-3</v>
      </c>
      <c r="G68">
        <f>SUMPRODUCT(Rendimientos!E68:F68,FE!$B$34:$C$34)</f>
        <v>-4.2006599718784968E-3</v>
      </c>
      <c r="H68">
        <f>SUMPRODUCT(E68:F68,FE!$B$24:$C$24)</f>
        <v>5.8289726299976044E-3</v>
      </c>
      <c r="I68">
        <f>SUMPRODUCT(E68:F68,FE!$B$34:$C$34)</f>
        <v>-4.2006599718784968E-3</v>
      </c>
      <c r="J68">
        <f>_xlfn.NORM.S.INV(0.05)*_xlfn.STDEV.P($H$3:H68)</f>
        <v>-1.6223895089485116E-2</v>
      </c>
      <c r="K68">
        <f>_xlfn.NORM.S.INV(0.05)*_xlfn.STDEV.P($I$3:I68)</f>
        <v>-5.9816144577757906E-2</v>
      </c>
      <c r="N68">
        <f t="shared" si="0"/>
        <v>0</v>
      </c>
      <c r="O68">
        <f t="shared" si="1"/>
        <v>0</v>
      </c>
    </row>
    <row r="69" spans="1:15">
      <c r="A69">
        <v>67</v>
      </c>
      <c r="B69" s="1">
        <v>43313</v>
      </c>
      <c r="C69">
        <f>LN(Precios!B69/Precios!B68)</f>
        <v>-3.2067648109630419E-3</v>
      </c>
      <c r="D69">
        <f>LN(Precios!C69/Precios!C68)</f>
        <v>-5.0141586251777606E-3</v>
      </c>
      <c r="E69">
        <f>LN(Precios!D69/Precios!D68)</f>
        <v>-5.2090348659330687E-3</v>
      </c>
      <c r="F69">
        <f>LN(Precios!G69/Precios!G68)</f>
        <v>-1.4037446662145849E-2</v>
      </c>
      <c r="G69">
        <f>SUMPRODUCT(Rendimientos!E69:F69,FE!$B$34:$C$34)</f>
        <v>-2.0921851527526014E-2</v>
      </c>
      <c r="H69">
        <f>SUMPRODUCT(E69:F69,FE!$B$24:$C$24)</f>
        <v>-8.2371057787664348E-3</v>
      </c>
      <c r="I69">
        <f>SUMPRODUCT(E69:F69,FE!$B$34:$C$34)</f>
        <v>-2.0921851527526014E-2</v>
      </c>
      <c r="J69">
        <f>_xlfn.NORM.S.INV(0.05)*_xlfn.STDEV.P($H$3:H69)</f>
        <v>-1.6227277100825051E-2</v>
      </c>
      <c r="K69">
        <f>_xlfn.NORM.S.INV(0.05)*_xlfn.STDEV.P($I$3:I69)</f>
        <v>-5.9546844339721856E-2</v>
      </c>
      <c r="N69">
        <f t="shared" ref="N69:N132" si="2">IF(J69&gt;H70,1,0)</f>
        <v>0</v>
      </c>
      <c r="O69">
        <f t="shared" ref="O69:O132" si="3">IF(K69&gt;I70,1,0)</f>
        <v>0</v>
      </c>
    </row>
    <row r="70" spans="1:15">
      <c r="A70">
        <v>68</v>
      </c>
      <c r="B70" s="1">
        <v>43314</v>
      </c>
      <c r="C70">
        <f>LN(Precios!B70/Precios!B69)</f>
        <v>-3.0240833329883709E-4</v>
      </c>
      <c r="D70">
        <f>LN(Precios!C70/Precios!C69)</f>
        <v>-7.987415350602569E-3</v>
      </c>
      <c r="E70">
        <f>LN(Precios!D70/Precios!D69)</f>
        <v>-1.9493183560496533E-3</v>
      </c>
      <c r="F70">
        <f>LN(Precios!G70/Precios!G69)</f>
        <v>-1.0360874237025553E-2</v>
      </c>
      <c r="G70">
        <f>SUMPRODUCT(Rendimientos!E70:F70,FE!$B$34:$C$34)</f>
        <v>-1.6920214418376097E-2</v>
      </c>
      <c r="H70">
        <f>SUMPRODUCT(E70:F70,FE!$B$24:$C$24)</f>
        <v>-4.8344111997910433E-3</v>
      </c>
      <c r="I70">
        <f>SUMPRODUCT(E70:F70,FE!$B$34:$C$34)</f>
        <v>-1.6920214418376097E-2</v>
      </c>
      <c r="J70">
        <f>_xlfn.NORM.S.INV(0.05)*_xlfn.STDEV.P($H$3:H70)</f>
        <v>-1.6159206738208184E-2</v>
      </c>
      <c r="K70">
        <f>_xlfn.NORM.S.INV(0.05)*_xlfn.STDEV.P($I$3:I70)</f>
        <v>-5.9224104826016186E-2</v>
      </c>
      <c r="N70">
        <f t="shared" si="2"/>
        <v>0</v>
      </c>
      <c r="O70">
        <f t="shared" si="3"/>
        <v>0</v>
      </c>
    </row>
    <row r="71" spans="1:15">
      <c r="A71">
        <v>69</v>
      </c>
      <c r="B71" s="1">
        <v>43315</v>
      </c>
      <c r="C71">
        <f>LN(Precios!B71/Precios!B70)</f>
        <v>5.3720697965768177E-3</v>
      </c>
      <c r="D71">
        <f>LN(Precios!C71/Precios!C70)</f>
        <v>5.0128914236547192E-3</v>
      </c>
      <c r="E71">
        <f>LN(Precios!D71/Precios!D70)</f>
        <v>1.1814632225490321E-2</v>
      </c>
      <c r="F71">
        <f>LN(Precios!G71/Precios!G70)</f>
        <v>-1.4602403204143844E-2</v>
      </c>
      <c r="G71">
        <f>SUMPRODUCT(Rendimientos!E71:F71,FE!$B$34:$C$34)</f>
        <v>-3.5202435400049172E-2</v>
      </c>
      <c r="H71">
        <f>SUMPRODUCT(E71:F71,FE!$B$24:$C$24)</f>
        <v>2.7538114987001403E-3</v>
      </c>
      <c r="I71">
        <f>SUMPRODUCT(E71:F71,FE!$B$34:$C$34)</f>
        <v>-3.5202435400049172E-2</v>
      </c>
      <c r="J71">
        <f>_xlfn.NORM.S.INV(0.05)*_xlfn.STDEV.P($H$3:H71)</f>
        <v>-1.6043308467423769E-2</v>
      </c>
      <c r="K71">
        <f>_xlfn.NORM.S.INV(0.05)*_xlfn.STDEV.P($I$3:I71)</f>
        <v>-5.9236194091855515E-2</v>
      </c>
      <c r="N71">
        <f t="shared" si="2"/>
        <v>0</v>
      </c>
      <c r="O71">
        <f t="shared" si="3"/>
        <v>0</v>
      </c>
    </row>
    <row r="72" spans="1:15">
      <c r="A72">
        <v>70</v>
      </c>
      <c r="B72" s="1">
        <v>43318</v>
      </c>
      <c r="C72">
        <f>LN(Precios!B72/Precios!B71)</f>
        <v>1.5540152830849949E-3</v>
      </c>
      <c r="D72">
        <f>LN(Precios!C72/Precios!C71)</f>
        <v>3.5772668724425575E-4</v>
      </c>
      <c r="E72">
        <f>LN(Precios!D72/Precios!D71)</f>
        <v>1.6085205303308842E-2</v>
      </c>
      <c r="F72">
        <f>LN(Precios!G72/Precios!G71)</f>
        <v>1.4673407366626747E-2</v>
      </c>
      <c r="G72">
        <f>SUMPRODUCT(Rendimientos!E72:F72,FE!$B$34:$C$34)</f>
        <v>1.357248584092296E-2</v>
      </c>
      <c r="H72">
        <f>SUMPRODUCT(E72:F72,FE!$B$24:$C$24)</f>
        <v>1.5600970498052124E-2</v>
      </c>
      <c r="I72">
        <f>SUMPRODUCT(E72:F72,FE!$B$34:$C$34)</f>
        <v>1.357248584092296E-2</v>
      </c>
      <c r="J72">
        <f>_xlfn.NORM.S.INV(0.05)*_xlfn.STDEV.P($H$3:H72)</f>
        <v>-1.6160735002923383E-2</v>
      </c>
      <c r="K72">
        <f>_xlfn.NORM.S.INV(0.05)*_xlfn.STDEV.P($I$3:I72)</f>
        <v>-5.8862396294075525E-2</v>
      </c>
      <c r="N72">
        <f t="shared" si="2"/>
        <v>0</v>
      </c>
      <c r="O72">
        <f t="shared" si="3"/>
        <v>0</v>
      </c>
    </row>
    <row r="73" spans="1:15">
      <c r="A73">
        <v>71</v>
      </c>
      <c r="B73" s="1">
        <v>43319</v>
      </c>
      <c r="C73">
        <f>LN(Precios!B73/Precios!B72)</f>
        <v>4.9570724780827287E-3</v>
      </c>
      <c r="D73">
        <f>LN(Precios!C73/Precios!C72)</f>
        <v>1.2966208032307906E-2</v>
      </c>
      <c r="E73">
        <f>LN(Precios!D73/Precios!D72)</f>
        <v>5.3333459753626029E-3</v>
      </c>
      <c r="F73">
        <f>LN(Precios!G73/Precios!G72)</f>
        <v>4.7191485425711277E-2</v>
      </c>
      <c r="G73">
        <f>SUMPRODUCT(Rendimientos!E73:F73,FE!$B$34:$C$34)</f>
        <v>7.9832506884560825E-2</v>
      </c>
      <c r="H73">
        <f>SUMPRODUCT(E73:F73,FE!$B$24:$C$24)</f>
        <v>1.969033537058958E-2</v>
      </c>
      <c r="I73">
        <f>SUMPRODUCT(E73:F73,FE!$B$34:$C$34)</f>
        <v>7.9832506884560825E-2</v>
      </c>
      <c r="J73">
        <f>_xlfn.NORM.S.INV(0.05)*_xlfn.STDEV.P($H$3:H73)</f>
        <v>-1.641655977633048E-2</v>
      </c>
      <c r="K73">
        <f>_xlfn.NORM.S.INV(0.05)*_xlfn.STDEV.P($I$3:I73)</f>
        <v>-6.0399970846688356E-2</v>
      </c>
      <c r="N73">
        <f t="shared" si="2"/>
        <v>0</v>
      </c>
      <c r="O73">
        <f t="shared" si="3"/>
        <v>0</v>
      </c>
    </row>
    <row r="74" spans="1:15">
      <c r="A74">
        <v>72</v>
      </c>
      <c r="B74" s="1">
        <v>43320</v>
      </c>
      <c r="C74">
        <f>LN(Precios!B74/Precios!B73)</f>
        <v>-1.7636268729409592E-3</v>
      </c>
      <c r="D74">
        <f>LN(Precios!C74/Precios!C73)</f>
        <v>-1.3881654484263733E-3</v>
      </c>
      <c r="E74">
        <f>LN(Precios!D74/Precios!D73)</f>
        <v>-2.2383167480095872E-2</v>
      </c>
      <c r="F74">
        <f>LN(Precios!G74/Precios!G73)</f>
        <v>1.4583986276620513E-2</v>
      </c>
      <c r="G74">
        <f>SUMPRODUCT(Rendimientos!E74:F74,FE!$B$34:$C$34)</f>
        <v>4.3411011913459197E-2</v>
      </c>
      <c r="H74">
        <f>SUMPRODUCT(E74:F74,FE!$B$24:$C$24)</f>
        <v>-9.7037449967709161E-3</v>
      </c>
      <c r="I74">
        <f>SUMPRODUCT(E74:F74,FE!$B$34:$C$34)</f>
        <v>4.3411011913459197E-2</v>
      </c>
      <c r="J74">
        <f>_xlfn.NORM.S.INV(0.05)*_xlfn.STDEV.P($H$3:H74)</f>
        <v>-1.6458705760548913E-2</v>
      </c>
      <c r="K74">
        <f>_xlfn.NORM.S.INV(0.05)*_xlfn.STDEV.P($I$3:I74)</f>
        <v>-6.04981889523315E-2</v>
      </c>
      <c r="N74">
        <f t="shared" si="2"/>
        <v>0</v>
      </c>
      <c r="O74">
        <f t="shared" si="3"/>
        <v>0</v>
      </c>
    </row>
    <row r="75" spans="1:15">
      <c r="A75">
        <v>73</v>
      </c>
      <c r="B75" s="1">
        <v>43321</v>
      </c>
      <c r="C75">
        <f>LN(Precios!B75/Precios!B74)</f>
        <v>-2.9170368548293323E-3</v>
      </c>
      <c r="D75">
        <f>LN(Precios!C75/Precios!C74)</f>
        <v>-1.3116323209131116E-2</v>
      </c>
      <c r="E75">
        <f>LN(Precios!D75/Precios!D74)</f>
        <v>1.5779787617273406E-3</v>
      </c>
      <c r="F75">
        <f>LN(Precios!G75/Precios!G74)</f>
        <v>-1.9667383912815972E-2</v>
      </c>
      <c r="G75">
        <f>SUMPRODUCT(Rendimientos!E75:F75,FE!$B$34:$C$34)</f>
        <v>-3.6234540219019951E-2</v>
      </c>
      <c r="H75">
        <f>SUMPRODUCT(E75:F75,FE!$B$24:$C$24)</f>
        <v>-5.7090017544032829E-3</v>
      </c>
      <c r="I75">
        <f>SUMPRODUCT(E75:F75,FE!$B$34:$C$34)</f>
        <v>-3.6234540219019951E-2</v>
      </c>
      <c r="J75">
        <f>_xlfn.NORM.S.INV(0.05)*_xlfn.STDEV.P($H$3:H75)</f>
        <v>-1.6410154870107139E-2</v>
      </c>
      <c r="K75">
        <f>_xlfn.NORM.S.INV(0.05)*_xlfn.STDEV.P($I$3:I75)</f>
        <v>-6.0546445931002578E-2</v>
      </c>
      <c r="N75">
        <f t="shared" si="2"/>
        <v>1</v>
      </c>
      <c r="O75">
        <f t="shared" si="3"/>
        <v>1</v>
      </c>
    </row>
    <row r="76" spans="1:15">
      <c r="A76">
        <v>74</v>
      </c>
      <c r="B76" s="1">
        <v>43322</v>
      </c>
      <c r="C76">
        <f>LN(Precios!B76/Precios!B75)</f>
        <v>-7.7167189589512483E-3</v>
      </c>
      <c r="D76">
        <f>LN(Precios!C76/Precios!C75)</f>
        <v>-1.7634948923868694E-2</v>
      </c>
      <c r="E76">
        <f>LN(Precios!D76/Precios!D75)</f>
        <v>-1.3049030160409075E-2</v>
      </c>
      <c r="F76">
        <f>LN(Precios!G76/Precios!G75)</f>
        <v>-5.5662302792194987E-2</v>
      </c>
      <c r="G76">
        <f>SUMPRODUCT(Rendimientos!E76:F76,FE!$B$34:$C$34)</f>
        <v>-8.8892177905393402E-2</v>
      </c>
      <c r="H76">
        <f>SUMPRODUCT(E76:F76,FE!$B$24:$C$24)</f>
        <v>-2.7665023878815261E-2</v>
      </c>
      <c r="I76">
        <f>SUMPRODUCT(E76:F76,FE!$B$34:$C$34)</f>
        <v>-8.8892177905393402E-2</v>
      </c>
      <c r="J76">
        <f>_xlfn.NORM.S.INV(0.05)*_xlfn.STDEV.P($H$3:H76)</f>
        <v>-1.7232324956119857E-2</v>
      </c>
      <c r="K76">
        <f>_xlfn.NORM.S.INV(0.05)*_xlfn.STDEV.P($I$3:I76)</f>
        <v>-6.2583374187307542E-2</v>
      </c>
      <c r="N76">
        <f t="shared" si="2"/>
        <v>0</v>
      </c>
      <c r="O76">
        <f t="shared" si="3"/>
        <v>0</v>
      </c>
    </row>
    <row r="77" spans="1:15">
      <c r="A77">
        <v>75</v>
      </c>
      <c r="B77" s="1">
        <v>43325</v>
      </c>
      <c r="C77">
        <f>LN(Precios!B77/Precios!B76)</f>
        <v>-4.9678483757147696E-3</v>
      </c>
      <c r="D77">
        <f>LN(Precios!C77/Precios!C76)</f>
        <v>7.8935580724110114E-3</v>
      </c>
      <c r="E77">
        <f>LN(Precios!D77/Precios!D76)</f>
        <v>-4.9822167115843733E-3</v>
      </c>
      <c r="F77">
        <f>LN(Precios!G77/Precios!G76)</f>
        <v>-1.2062082095105043E-3</v>
      </c>
      <c r="G77">
        <f>SUMPRODUCT(Rendimientos!E77:F77,FE!$B$34:$C$34)</f>
        <v>1.7383272180899407E-3</v>
      </c>
      <c r="H77">
        <f>SUMPRODUCT(E77:F77,FE!$B$24:$C$24)</f>
        <v>-3.6870775885264363E-3</v>
      </c>
      <c r="I77">
        <f>SUMPRODUCT(E77:F77,FE!$B$34:$C$34)</f>
        <v>1.7383272180899407E-3</v>
      </c>
      <c r="J77">
        <f>_xlfn.NORM.S.INV(0.05)*_xlfn.STDEV.P($H$3:H77)</f>
        <v>-1.714389101863472E-2</v>
      </c>
      <c r="K77">
        <f>_xlfn.NORM.S.INV(0.05)*_xlfn.STDEV.P($I$3:I77)</f>
        <v>-6.2164857891650008E-2</v>
      </c>
      <c r="N77">
        <f t="shared" si="2"/>
        <v>0</v>
      </c>
      <c r="O77">
        <f t="shared" si="3"/>
        <v>0</v>
      </c>
    </row>
    <row r="78" spans="1:15">
      <c r="A78">
        <v>76</v>
      </c>
      <c r="B78" s="1">
        <v>43326</v>
      </c>
      <c r="C78">
        <f>LN(Precios!B78/Precios!B77)</f>
        <v>4.445453551112471E-3</v>
      </c>
      <c r="D78">
        <f>LN(Precios!C78/Precios!C77)</f>
        <v>6.7259482389300171E-3</v>
      </c>
      <c r="E78">
        <f>LN(Precios!D78/Precios!D77)</f>
        <v>5.6032520862002609E-3</v>
      </c>
      <c r="F78">
        <f>LN(Precios!G78/Precios!G77)</f>
        <v>2.3640427311255974E-3</v>
      </c>
      <c r="G78">
        <f>SUMPRODUCT(Rendimientos!E78:F78,FE!$B$34:$C$34)</f>
        <v>-1.6189615333233459E-4</v>
      </c>
      <c r="H78">
        <f>SUMPRODUCT(E78:F78,FE!$B$24:$C$24)</f>
        <v>4.4922305508333909E-3</v>
      </c>
      <c r="I78">
        <f>SUMPRODUCT(E78:F78,FE!$B$34:$C$34)</f>
        <v>-1.6189615333233459E-4</v>
      </c>
      <c r="J78">
        <f>_xlfn.NORM.S.INV(0.05)*_xlfn.STDEV.P($H$3:H78)</f>
        <v>-1.7041056027928242E-2</v>
      </c>
      <c r="K78">
        <f>_xlfn.NORM.S.INV(0.05)*_xlfn.STDEV.P($I$3:I78)</f>
        <v>-6.1755004287624017E-2</v>
      </c>
      <c r="N78">
        <f t="shared" si="2"/>
        <v>0</v>
      </c>
      <c r="O78">
        <f t="shared" si="3"/>
        <v>0</v>
      </c>
    </row>
    <row r="79" spans="1:15">
      <c r="A79">
        <v>77</v>
      </c>
      <c r="B79" s="1">
        <v>43327</v>
      </c>
      <c r="C79">
        <f>LN(Precios!B79/Precios!B78)</f>
        <v>-5.4500194647436372E-3</v>
      </c>
      <c r="D79">
        <f>LN(Precios!C79/Precios!C78)</f>
        <v>-1.1048231626010017E-2</v>
      </c>
      <c r="E79">
        <f>LN(Precios!D79/Precios!D78)</f>
        <v>8.8652488075683018E-4</v>
      </c>
      <c r="F79">
        <f>LN(Precios!G79/Precios!G78)</f>
        <v>-1.2076565600881808E-3</v>
      </c>
      <c r="G79">
        <f>SUMPRODUCT(Rendimientos!E79:F79,FE!$B$34:$C$34)</f>
        <v>-2.8407014647817905E-3</v>
      </c>
      <c r="H79">
        <f>SUMPRODUCT(E79:F79,FE!$B$24:$C$24)</f>
        <v>1.6823827908986279E-4</v>
      </c>
      <c r="I79">
        <f>SUMPRODUCT(E79:F79,FE!$B$34:$C$34)</f>
        <v>-2.8407014647817905E-3</v>
      </c>
      <c r="J79">
        <f>_xlfn.NORM.S.INV(0.05)*_xlfn.STDEV.P($H$3:H79)</f>
        <v>-1.6931515093656212E-2</v>
      </c>
      <c r="K79">
        <f>_xlfn.NORM.S.INV(0.05)*_xlfn.STDEV.P($I$3:I79)</f>
        <v>-6.1357120890587244E-2</v>
      </c>
      <c r="N79">
        <f t="shared" si="2"/>
        <v>0</v>
      </c>
      <c r="O79">
        <f t="shared" si="3"/>
        <v>1</v>
      </c>
    </row>
    <row r="80" spans="1:15">
      <c r="A80">
        <v>78</v>
      </c>
      <c r="B80" s="1">
        <v>43328</v>
      </c>
      <c r="C80">
        <f>LN(Precios!B80/Precios!B79)</f>
        <v>1.5627727055543467E-2</v>
      </c>
      <c r="D80">
        <f>LN(Precios!C80/Precios!C79)</f>
        <v>-1.0301310098516118E-2</v>
      </c>
      <c r="E80">
        <f>LN(Precios!D80/Precios!D79)</f>
        <v>-3.2840752011898846E-3</v>
      </c>
      <c r="F80">
        <f>LN(Precios!G80/Precios!G79)</f>
        <v>-3.6615830954460755E-2</v>
      </c>
      <c r="G80">
        <f>SUMPRODUCT(Rendimientos!E80:F80,FE!$B$34:$C$34)</f>
        <v>-6.2607969379394585E-2</v>
      </c>
      <c r="H80">
        <f>SUMPRODUCT(E80:F80,FE!$B$24:$C$24)</f>
        <v>-1.4716586778577241E-2</v>
      </c>
      <c r="I80">
        <f>SUMPRODUCT(E80:F80,FE!$B$34:$C$34)</f>
        <v>-6.2607969379394585E-2</v>
      </c>
      <c r="J80">
        <f>_xlfn.NORM.S.INV(0.05)*_xlfn.STDEV.P($H$3:H80)</f>
        <v>-1.7083433621119533E-2</v>
      </c>
      <c r="K80">
        <f>_xlfn.NORM.S.INV(0.05)*_xlfn.STDEV.P($I$3:I80)</f>
        <v>-6.2090829835402414E-2</v>
      </c>
      <c r="N80">
        <f t="shared" si="2"/>
        <v>0</v>
      </c>
      <c r="O80">
        <f t="shared" si="3"/>
        <v>0</v>
      </c>
    </row>
    <row r="81" spans="1:15">
      <c r="A81">
        <v>79</v>
      </c>
      <c r="B81" s="1">
        <v>43329</v>
      </c>
      <c r="C81">
        <f>LN(Precios!B81/Precios!B80)</f>
        <v>4.3175632020168043E-3</v>
      </c>
      <c r="D81">
        <f>LN(Precios!C81/Precios!C80)</f>
        <v>4.2683230283097912E-3</v>
      </c>
      <c r="E81">
        <f>LN(Precios!D81/Precios!D80)</f>
        <v>0</v>
      </c>
      <c r="F81">
        <f>LN(Precios!G81/Precios!G80)</f>
        <v>1.7685065969132309E-2</v>
      </c>
      <c r="G81">
        <f>SUMPRODUCT(Rendimientos!E81:F81,FE!$B$34:$C$34)</f>
        <v>3.1475899135148935E-2</v>
      </c>
      <c r="H81">
        <f>SUMPRODUCT(E81:F81,FE!$B$24:$C$24)</f>
        <v>6.0658287230826039E-3</v>
      </c>
      <c r="I81">
        <f>SUMPRODUCT(E81:F81,FE!$B$34:$C$34)</f>
        <v>3.1475899135148935E-2</v>
      </c>
      <c r="J81">
        <f>_xlfn.NORM.S.INV(0.05)*_xlfn.STDEV.P($H$3:H81)</f>
        <v>-1.6999042635147878E-2</v>
      </c>
      <c r="K81">
        <f>_xlfn.NORM.S.INV(0.05)*_xlfn.STDEV.P($I$3:I81)</f>
        <v>-6.1963182585588791E-2</v>
      </c>
      <c r="N81">
        <f t="shared" si="2"/>
        <v>0</v>
      </c>
      <c r="O81">
        <f t="shared" si="3"/>
        <v>0</v>
      </c>
    </row>
    <row r="82" spans="1:15">
      <c r="A82">
        <v>80</v>
      </c>
      <c r="B82" s="1">
        <v>43332</v>
      </c>
      <c r="C82">
        <f>LN(Precios!B82/Precios!B81)</f>
        <v>3.4755414398194733E-3</v>
      </c>
      <c r="D82">
        <f>LN(Precios!C82/Precios!C81)</f>
        <v>1.0733733340766261E-2</v>
      </c>
      <c r="E82">
        <f>LN(Precios!D82/Precios!D81)</f>
        <v>-4.3658464677527216E-3</v>
      </c>
      <c r="F82">
        <f>LN(Precios!G82/Precios!G81)</f>
        <v>1.7894394664191664E-2</v>
      </c>
      <c r="G82">
        <f>SUMPRODUCT(Rendimientos!E82:F82,FE!$B$34:$C$34)</f>
        <v>3.5252954265935013E-2</v>
      </c>
      <c r="H82">
        <f>SUMPRODUCT(E82:F82,FE!$B$24:$C$24)</f>
        <v>3.2692288142151383E-3</v>
      </c>
      <c r="I82">
        <f>SUMPRODUCT(E82:F82,FE!$B$34:$C$34)</f>
        <v>3.5252954265935013E-2</v>
      </c>
      <c r="J82">
        <f>_xlfn.NORM.S.INV(0.05)*_xlfn.STDEV.P($H$3:H82)</f>
        <v>-1.6896656830733693E-2</v>
      </c>
      <c r="K82">
        <f>_xlfn.NORM.S.INV(0.05)*_xlfn.STDEV.P($I$3:I82)</f>
        <v>-6.1898600596721649E-2</v>
      </c>
      <c r="N82">
        <f t="shared" si="2"/>
        <v>0</v>
      </c>
      <c r="O82">
        <f t="shared" si="3"/>
        <v>0</v>
      </c>
    </row>
    <row r="83" spans="1:15">
      <c r="A83">
        <v>81</v>
      </c>
      <c r="B83" s="1">
        <v>43333</v>
      </c>
      <c r="C83">
        <f>LN(Precios!B83/Precios!B82)</f>
        <v>2.466026517170363E-3</v>
      </c>
      <c r="D83">
        <f>LN(Precios!C83/Precios!C82)</f>
        <v>1.1384463633379742E-2</v>
      </c>
      <c r="E83">
        <f>LN(Precios!D83/Precios!D82)</f>
        <v>3.5653839355736902E-3</v>
      </c>
      <c r="F83">
        <f>LN(Precios!G83/Precios!G82)</f>
        <v>2.8955099139739902E-2</v>
      </c>
      <c r="G83">
        <f>SUMPRODUCT(Rendimientos!E83:F83,FE!$B$34:$C$34)</f>
        <v>4.8754025936195128E-2</v>
      </c>
      <c r="H83">
        <f>SUMPRODUCT(E83:F83,FE!$B$24:$C$24)</f>
        <v>1.2273842474836621E-2</v>
      </c>
      <c r="I83">
        <f>SUMPRODUCT(E83:F83,FE!$B$34:$C$34)</f>
        <v>4.8754025936195128E-2</v>
      </c>
      <c r="J83">
        <f>_xlfn.NORM.S.INV(0.05)*_xlfn.STDEV.P($H$3:H83)</f>
        <v>-1.6911297445497624E-2</v>
      </c>
      <c r="K83">
        <f>_xlfn.NORM.S.INV(0.05)*_xlfn.STDEV.P($I$3:I83)</f>
        <v>-6.212176516608834E-2</v>
      </c>
      <c r="N83">
        <f t="shared" si="2"/>
        <v>0</v>
      </c>
      <c r="O83">
        <f t="shared" si="3"/>
        <v>0</v>
      </c>
    </row>
    <row r="84" spans="1:15">
      <c r="A84">
        <v>82</v>
      </c>
      <c r="B84" s="1">
        <v>43334</v>
      </c>
      <c r="C84">
        <f>LN(Precios!B84/Precios!B83)</f>
        <v>-3.4405414197168764E-3</v>
      </c>
      <c r="D84">
        <f>LN(Precios!C84/Precios!C83)</f>
        <v>1.0809745913092699E-2</v>
      </c>
      <c r="E84">
        <f>LN(Precios!D84/Precios!D83)</f>
        <v>-4.0119520669621832E-3</v>
      </c>
      <c r="F84">
        <f>LN(Precios!G84/Precios!G83)</f>
        <v>2.4322925636227139E-2</v>
      </c>
      <c r="G84">
        <f>SUMPRODUCT(Rendimientos!E84:F84,FE!$B$34:$C$34)</f>
        <v>4.641849326748209E-2</v>
      </c>
      <c r="H84">
        <f>SUMPRODUCT(E84:F84,FE!$B$24:$C$24)</f>
        <v>5.7066724118511906E-3</v>
      </c>
      <c r="I84">
        <f>SUMPRODUCT(E84:F84,FE!$B$34:$C$34)</f>
        <v>4.641849326748209E-2</v>
      </c>
      <c r="J84">
        <f>_xlfn.NORM.S.INV(0.05)*_xlfn.STDEV.P($H$3:H84)</f>
        <v>-1.6826073032656385E-2</v>
      </c>
      <c r="K84">
        <f>_xlfn.NORM.S.INV(0.05)*_xlfn.STDEV.P($I$3:I84)</f>
        <v>-6.2268119268515464E-2</v>
      </c>
      <c r="N84">
        <f t="shared" si="2"/>
        <v>0</v>
      </c>
      <c r="O84">
        <f t="shared" si="3"/>
        <v>0</v>
      </c>
    </row>
    <row r="85" spans="1:15">
      <c r="A85">
        <v>83</v>
      </c>
      <c r="B85" s="1">
        <v>43335</v>
      </c>
      <c r="C85">
        <f>LN(Precios!B85/Precios!B84)</f>
        <v>-2.9818716493409071E-3</v>
      </c>
      <c r="D85">
        <f>LN(Precios!C85/Precios!C84)</f>
        <v>-2.6253178034807939E-3</v>
      </c>
      <c r="E85">
        <f>LN(Precios!D85/Precios!D84)</f>
        <v>5.3585783188106256E-4</v>
      </c>
      <c r="F85">
        <f>LN(Precios!G85/Precios!G84)</f>
        <v>1.1978275744070671E-2</v>
      </c>
      <c r="G85">
        <f>SUMPRODUCT(Rendimientos!E85:F85,FE!$B$34:$C$34)</f>
        <v>2.0901085346153793E-2</v>
      </c>
      <c r="H85">
        <f>SUMPRODUCT(E85:F85,FE!$B$24:$C$24)</f>
        <v>4.4605108331432341E-3</v>
      </c>
      <c r="I85">
        <f>SUMPRODUCT(E85:F85,FE!$B$34:$C$34)</f>
        <v>2.0901085346153793E-2</v>
      </c>
      <c r="J85">
        <f>_xlfn.NORM.S.INV(0.05)*_xlfn.STDEV.P($H$3:H85)</f>
        <v>-1.6733275428513113E-2</v>
      </c>
      <c r="K85">
        <f>_xlfn.NORM.S.INV(0.05)*_xlfn.STDEV.P($I$3:I85)</f>
        <v>-6.1982655048156574E-2</v>
      </c>
      <c r="N85">
        <f t="shared" si="2"/>
        <v>0</v>
      </c>
      <c r="O85">
        <f t="shared" si="3"/>
        <v>0</v>
      </c>
    </row>
    <row r="86" spans="1:15">
      <c r="A86">
        <v>84</v>
      </c>
      <c r="B86" s="1">
        <v>43336</v>
      </c>
      <c r="C86">
        <f>LN(Precios!B86/Precios!B85)</f>
        <v>5.1847315988872702E-3</v>
      </c>
      <c r="D86">
        <f>LN(Precios!C86/Precios!C85)</f>
        <v>-2.3301705103265387E-3</v>
      </c>
      <c r="E86">
        <f>LN(Precios!D86/Precios!D85)</f>
        <v>-6.2519539391836109E-4</v>
      </c>
      <c r="F86">
        <f>LN(Precios!G86/Precios!G85)</f>
        <v>-2.5640772787855932E-2</v>
      </c>
      <c r="G86">
        <f>SUMPRODUCT(Rendimientos!E86:F86,FE!$B$34:$C$34)</f>
        <v>-4.5147946523792885E-2</v>
      </c>
      <c r="H86">
        <f>SUMPRODUCT(E86:F86,FE!$B$24:$C$24)</f>
        <v>-9.2053278144301805E-3</v>
      </c>
      <c r="I86">
        <f>SUMPRODUCT(E86:F86,FE!$B$34:$C$34)</f>
        <v>-4.5147946523792885E-2</v>
      </c>
      <c r="J86">
        <f>_xlfn.NORM.S.INV(0.05)*_xlfn.STDEV.P($H$3:H86)</f>
        <v>-1.6741865450407394E-2</v>
      </c>
      <c r="K86">
        <f>_xlfn.NORM.S.INV(0.05)*_xlfn.STDEV.P($I$3:I86)</f>
        <v>-6.2194725261981637E-2</v>
      </c>
      <c r="N86">
        <f t="shared" si="2"/>
        <v>0</v>
      </c>
      <c r="O86">
        <f t="shared" si="3"/>
        <v>0</v>
      </c>
    </row>
    <row r="87" spans="1:15">
      <c r="A87">
        <v>85</v>
      </c>
      <c r="B87" s="1">
        <v>43339</v>
      </c>
      <c r="C87">
        <f>LN(Precios!B87/Precios!B86)</f>
        <v>1.0003557573374334E-2</v>
      </c>
      <c r="D87">
        <f>LN(Precios!C87/Precios!C86)</f>
        <v>1.564249160923575E-2</v>
      </c>
      <c r="E87">
        <f>LN(Precios!D87/Precios!D86)</f>
        <v>3.5672917523015858E-3</v>
      </c>
      <c r="F87">
        <f>LN(Precios!G87/Precios!G86)</f>
        <v>1.9295065842497492E-2</v>
      </c>
      <c r="G87">
        <f>SUMPRODUCT(Rendimientos!E87:F87,FE!$B$34:$C$34)</f>
        <v>3.1559600729122658E-2</v>
      </c>
      <c r="H87">
        <f>SUMPRODUCT(E87:F87,FE!$B$24:$C$24)</f>
        <v>8.9617858408721496E-3</v>
      </c>
      <c r="I87">
        <f>SUMPRODUCT(E87:F87,FE!$B$34:$C$34)</f>
        <v>3.1559600729122658E-2</v>
      </c>
      <c r="J87">
        <f>_xlfn.NORM.S.INV(0.05)*_xlfn.STDEV.P($H$3:H87)</f>
        <v>-1.6697982245487755E-2</v>
      </c>
      <c r="K87">
        <f>_xlfn.NORM.S.INV(0.05)*_xlfn.STDEV.P($I$3:I87)</f>
        <v>-6.2051570502391129E-2</v>
      </c>
      <c r="N87">
        <f t="shared" si="2"/>
        <v>0</v>
      </c>
      <c r="O87">
        <f t="shared" si="3"/>
        <v>0</v>
      </c>
    </row>
    <row r="88" spans="1:15">
      <c r="A88">
        <v>86</v>
      </c>
      <c r="B88" s="1">
        <v>43340</v>
      </c>
      <c r="C88">
        <f>LN(Precios!B88/Precios!B87)</f>
        <v>5.5187067517296949E-4</v>
      </c>
      <c r="D88">
        <f>LN(Precios!C88/Precios!C87)</f>
        <v>-7.8114499864701623E-3</v>
      </c>
      <c r="E88">
        <f>LN(Precios!D88/Precios!D87)</f>
        <v>2.2231123824025863E-3</v>
      </c>
      <c r="F88">
        <f>LN(Precios!G88/Precios!G87)</f>
        <v>-1.9938348279634481E-3</v>
      </c>
      <c r="G88">
        <f>SUMPRODUCT(Rendimientos!E88:F88,FE!$B$34:$C$34)</f>
        <v>-5.2822147271146249E-3</v>
      </c>
      <c r="H88">
        <f>SUMPRODUCT(E88:F88,FE!$B$24:$C$24)</f>
        <v>7.7673499500648167E-4</v>
      </c>
      <c r="I88">
        <f>SUMPRODUCT(E88:F88,FE!$B$34:$C$34)</f>
        <v>-5.2822147271146249E-3</v>
      </c>
      <c r="J88">
        <f>_xlfn.NORM.S.INV(0.05)*_xlfn.STDEV.P($H$3:H88)</f>
        <v>-1.6601009362141213E-2</v>
      </c>
      <c r="K88">
        <f>_xlfn.NORM.S.INV(0.05)*_xlfn.STDEV.P($I$3:I88)</f>
        <v>-6.1703941850834144E-2</v>
      </c>
      <c r="N88">
        <f t="shared" si="2"/>
        <v>0</v>
      </c>
      <c r="O88">
        <f t="shared" si="3"/>
        <v>0</v>
      </c>
    </row>
    <row r="89" spans="1:15">
      <c r="A89">
        <v>87</v>
      </c>
      <c r="B89" s="1">
        <v>43341</v>
      </c>
      <c r="C89">
        <f>LN(Precios!B89/Precios!B88)</f>
        <v>2.3204316180526806E-3</v>
      </c>
      <c r="D89">
        <f>LN(Precios!C89/Precios!C88)</f>
        <v>3.2631027444722576E-3</v>
      </c>
      <c r="E89">
        <f>LN(Precios!D89/Precios!D88)</f>
        <v>-1.1554016305557627E-3</v>
      </c>
      <c r="F89">
        <f>LN(Precios!G89/Precios!G88)</f>
        <v>-3.1698190946375798E-2</v>
      </c>
      <c r="G89">
        <f>SUMPRODUCT(Rendimientos!E89:F89,FE!$B$34:$C$34)</f>
        <v>-5.5515490390689683E-2</v>
      </c>
      <c r="H89">
        <f>SUMPRODUCT(E89:F89,FE!$B$24:$C$24)</f>
        <v>-1.16313212023758E-2</v>
      </c>
      <c r="I89">
        <f>SUMPRODUCT(E89:F89,FE!$B$34:$C$34)</f>
        <v>-5.5515490390689683E-2</v>
      </c>
      <c r="J89">
        <f>_xlfn.NORM.S.INV(0.05)*_xlfn.STDEV.P($H$3:H89)</f>
        <v>-1.6663108171038096E-2</v>
      </c>
      <c r="K89">
        <f>_xlfn.NORM.S.INV(0.05)*_xlfn.STDEV.P($I$3:I89)</f>
        <v>-6.2175418132042679E-2</v>
      </c>
      <c r="N89">
        <f t="shared" si="2"/>
        <v>0</v>
      </c>
      <c r="O89">
        <f t="shared" si="3"/>
        <v>0</v>
      </c>
    </row>
    <row r="90" spans="1:15">
      <c r="A90">
        <v>88</v>
      </c>
      <c r="B90" s="1">
        <v>43342</v>
      </c>
      <c r="C90">
        <f>LN(Precios!B90/Precios!B89)</f>
        <v>-5.2829163066221482E-3</v>
      </c>
      <c r="D90">
        <f>LN(Precios!C90/Precios!C89)</f>
        <v>-1.070396201095841E-2</v>
      </c>
      <c r="E90">
        <f>LN(Precios!D90/Precios!D89)</f>
        <v>-4.724348048098982E-3</v>
      </c>
      <c r="F90">
        <f>LN(Precios!G90/Precios!G89)</f>
        <v>-1.3920752859469636E-2</v>
      </c>
      <c r="G90">
        <f>SUMPRODUCT(Rendimientos!E90:F90,FE!$B$34:$C$34)</f>
        <v>-2.1092119067666362E-2</v>
      </c>
      <c r="H90">
        <f>SUMPRODUCT(E90:F90,FE!$B$24:$C$24)</f>
        <v>-7.8786374667119963E-3</v>
      </c>
      <c r="I90">
        <f>SUMPRODUCT(E90:F90,FE!$B$34:$C$34)</f>
        <v>-2.1092119067666362E-2</v>
      </c>
      <c r="J90">
        <f>_xlfn.NORM.S.INV(0.05)*_xlfn.STDEV.P($H$3:H90)</f>
        <v>-1.6644698757252767E-2</v>
      </c>
      <c r="K90">
        <f>_xlfn.NORM.S.INV(0.05)*_xlfn.STDEV.P($I$3:I90)</f>
        <v>-6.1946179865536924E-2</v>
      </c>
      <c r="N90">
        <f t="shared" si="2"/>
        <v>0</v>
      </c>
      <c r="O90">
        <f t="shared" si="3"/>
        <v>0</v>
      </c>
    </row>
    <row r="91" spans="1:15">
      <c r="A91">
        <v>89</v>
      </c>
      <c r="B91" s="1">
        <v>43343</v>
      </c>
      <c r="C91">
        <f>LN(Precios!B91/Precios!B90)</f>
        <v>-8.507896495122784E-4</v>
      </c>
      <c r="D91">
        <f>LN(Precios!C91/Precios!C90)</f>
        <v>-2.126192903030082E-3</v>
      </c>
      <c r="E91">
        <f>LN(Precios!D91/Precios!D90)</f>
        <v>8.9309642446056513E-4</v>
      </c>
      <c r="F91">
        <f>LN(Precios!G91/Precios!G90)</f>
        <v>3.5337152375560649E-3</v>
      </c>
      <c r="G91">
        <f>SUMPRODUCT(Rendimientos!E91:F91,FE!$B$34:$C$34)</f>
        <v>5.5928725836471857E-3</v>
      </c>
      <c r="H91">
        <f>SUMPRODUCT(E91:F91,FE!$B$24:$C$24)</f>
        <v>1.7988064439280727E-3</v>
      </c>
      <c r="I91">
        <f>SUMPRODUCT(E91:F91,FE!$B$34:$C$34)</f>
        <v>5.5928725836471857E-3</v>
      </c>
      <c r="J91">
        <f>_xlfn.NORM.S.INV(0.05)*_xlfn.STDEV.P($H$3:H91)</f>
        <v>-1.6551292695624949E-2</v>
      </c>
      <c r="K91">
        <f>_xlfn.NORM.S.INV(0.05)*_xlfn.STDEV.P($I$3:I91)</f>
        <v>-6.1601858651854365E-2</v>
      </c>
      <c r="N91">
        <f t="shared" si="2"/>
        <v>1</v>
      </c>
      <c r="O91">
        <f t="shared" si="3"/>
        <v>1</v>
      </c>
    </row>
    <row r="92" spans="1:15">
      <c r="A92">
        <v>90</v>
      </c>
      <c r="B92" s="1">
        <v>43347</v>
      </c>
      <c r="C92">
        <f>LN(Precios!B92/Precios!B91)</f>
        <v>-4.7537141694118317E-4</v>
      </c>
      <c r="D92">
        <f>LN(Precios!C92/Precios!C91)</f>
        <v>-1.3481816097112125E-2</v>
      </c>
      <c r="E92">
        <f>LN(Precios!D92/Precios!D91)</f>
        <v>-1.0499490719365789E-2</v>
      </c>
      <c r="F92">
        <f>LN(Precios!G92/Precios!G91)</f>
        <v>-4.0686990632973645E-2</v>
      </c>
      <c r="G92">
        <f>SUMPRODUCT(Rendimientos!E92:F92,FE!$B$34:$C$34)</f>
        <v>-6.4227235025295412E-2</v>
      </c>
      <c r="H92">
        <f>SUMPRODUCT(E92:F92,FE!$B$24:$C$24)</f>
        <v>-2.085354901768495E-2</v>
      </c>
      <c r="I92">
        <f>SUMPRODUCT(E92:F92,FE!$B$34:$C$34)</f>
        <v>-6.4227235025295412E-2</v>
      </c>
      <c r="J92">
        <f>_xlfn.NORM.S.INV(0.05)*_xlfn.STDEV.P($H$3:H92)</f>
        <v>-1.689141719694872E-2</v>
      </c>
      <c r="K92">
        <f>_xlfn.NORM.S.INV(0.05)*_xlfn.STDEV.P($I$3:I92)</f>
        <v>-6.2290716935312941E-2</v>
      </c>
      <c r="N92">
        <f t="shared" si="2"/>
        <v>0</v>
      </c>
      <c r="O92">
        <f t="shared" si="3"/>
        <v>0</v>
      </c>
    </row>
    <row r="93" spans="1:15">
      <c r="A93">
        <v>91</v>
      </c>
      <c r="B93" s="1">
        <v>43348</v>
      </c>
      <c r="C93">
        <f>LN(Precios!B93/Precios!B92)</f>
        <v>8.6697855335423387E-4</v>
      </c>
      <c r="D93">
        <f>LN(Precios!C93/Precios!C92)</f>
        <v>-5.9253633116957659E-3</v>
      </c>
      <c r="E93">
        <f>LN(Precios!D93/Precios!D92)</f>
        <v>-8.8800873495308349E-3</v>
      </c>
      <c r="F93">
        <f>LN(Precios!G93/Precios!G92)</f>
        <v>2.3720483977495814E-2</v>
      </c>
      <c r="G93">
        <f>SUMPRODUCT(Rendimientos!E93:F93,FE!$B$34:$C$34)</f>
        <v>4.9142444012734987E-2</v>
      </c>
      <c r="H93">
        <f>SUMPRODUCT(E93:F93,FE!$B$24:$C$24)</f>
        <v>2.3016341260653156E-3</v>
      </c>
      <c r="I93">
        <f>SUMPRODUCT(E93:F93,FE!$B$34:$C$34)</f>
        <v>4.9142444012734987E-2</v>
      </c>
      <c r="J93">
        <f>_xlfn.NORM.S.INV(0.05)*_xlfn.STDEV.P($H$3:H93)</f>
        <v>-1.6800009497192958E-2</v>
      </c>
      <c r="K93">
        <f>_xlfn.NORM.S.INV(0.05)*_xlfn.STDEV.P($I$3:I93)</f>
        <v>-6.2505690988663862E-2</v>
      </c>
      <c r="N93">
        <f t="shared" si="2"/>
        <v>0</v>
      </c>
      <c r="O93">
        <f t="shared" si="3"/>
        <v>0</v>
      </c>
    </row>
    <row r="94" spans="1:15">
      <c r="A94">
        <v>92</v>
      </c>
      <c r="B94" s="1">
        <v>43349</v>
      </c>
      <c r="C94">
        <f>LN(Precios!B94/Precios!B93)</f>
        <v>8.035272505954597E-4</v>
      </c>
      <c r="D94">
        <f>LN(Precios!C94/Precios!C93)</f>
        <v>2.3940680996610382E-3</v>
      </c>
      <c r="E94">
        <f>LN(Precios!D94/Precios!D93)</f>
        <v>3.5433644487479522E-3</v>
      </c>
      <c r="F94">
        <f>LN(Precios!G94/Precios!G93)</f>
        <v>-6.7839685876551004E-3</v>
      </c>
      <c r="G94">
        <f>SUMPRODUCT(Rendimientos!E94:F94,FE!$B$34:$C$34)</f>
        <v>-1.4837233823052702E-2</v>
      </c>
      <c r="H94">
        <f>SUMPRODUCT(E94:F94,FE!$B$24:$C$24)</f>
        <v>1.1761711134392581E-6</v>
      </c>
      <c r="I94">
        <f>SUMPRODUCT(E94:F94,FE!$B$34:$C$34)</f>
        <v>-1.4837233823052702E-2</v>
      </c>
      <c r="J94">
        <f>_xlfn.NORM.S.INV(0.05)*_xlfn.STDEV.P($H$3:H94)</f>
        <v>-1.6709222978386402E-2</v>
      </c>
      <c r="K94">
        <f>_xlfn.NORM.S.INV(0.05)*_xlfn.STDEV.P($I$3:I94)</f>
        <v>-6.2224242506356151E-2</v>
      </c>
      <c r="N94">
        <f t="shared" si="2"/>
        <v>0</v>
      </c>
      <c r="O94">
        <f t="shared" si="3"/>
        <v>0</v>
      </c>
    </row>
    <row r="95" spans="1:15">
      <c r="A95">
        <v>93</v>
      </c>
      <c r="B95" s="1">
        <v>43350</v>
      </c>
      <c r="C95">
        <f>LN(Precios!B95/Precios!B94)</f>
        <v>-3.0563043307662483E-3</v>
      </c>
      <c r="D95">
        <f>LN(Precios!C95/Precios!C94)</f>
        <v>5.3088180240131507E-3</v>
      </c>
      <c r="E95">
        <f>LN(Precios!D95/Precios!D94)</f>
        <v>6.4186813509347993E-3</v>
      </c>
      <c r="F95">
        <f>LN(Precios!G95/Precios!G94)</f>
        <v>5.7263998240416397E-3</v>
      </c>
      <c r="G95">
        <f>SUMPRODUCT(Rendimientos!E95:F95,FE!$B$34:$C$34)</f>
        <v>5.1865579564476776E-3</v>
      </c>
      <c r="H95">
        <f>SUMPRODUCT(E95:F95,FE!$B$24:$C$24)</f>
        <v>6.1812346160672309E-3</v>
      </c>
      <c r="I95">
        <f>SUMPRODUCT(E95:F95,FE!$B$34:$C$34)</f>
        <v>5.1865579564476776E-3</v>
      </c>
      <c r="J95">
        <f>_xlfn.NORM.S.INV(0.05)*_xlfn.STDEV.P($H$3:H95)</f>
        <v>-1.6643005547984646E-2</v>
      </c>
      <c r="K95">
        <f>_xlfn.NORM.S.INV(0.05)*_xlfn.STDEV.P($I$3:I95)</f>
        <v>-6.1893074300925388E-2</v>
      </c>
      <c r="N95">
        <f t="shared" si="2"/>
        <v>0</v>
      </c>
      <c r="O95">
        <f t="shared" si="3"/>
        <v>0</v>
      </c>
    </row>
    <row r="96" spans="1:15">
      <c r="A96">
        <v>94</v>
      </c>
      <c r="B96" s="1">
        <v>43353</v>
      </c>
      <c r="C96">
        <f>LN(Precios!B96/Precios!B95)</f>
        <v>-2.2973103924984004E-3</v>
      </c>
      <c r="D96">
        <f>LN(Precios!C96/Precios!C95)</f>
        <v>-2.5025600906610317E-3</v>
      </c>
      <c r="E96">
        <f>LN(Precios!D96/Precios!D95)</f>
        <v>-2.6167395937471117E-3</v>
      </c>
      <c r="F96">
        <f>LN(Precios!G96/Precios!G95)</f>
        <v>-7.3430325171379681E-3</v>
      </c>
      <c r="G96">
        <f>SUMPRODUCT(Rendimientos!E96:F96,FE!$B$34:$C$34)</f>
        <v>-1.1028600742553317E-2</v>
      </c>
      <c r="H96">
        <f>SUMPRODUCT(E96:F96,FE!$B$24:$C$24)</f>
        <v>-4.23781827213289E-3</v>
      </c>
      <c r="I96">
        <f>SUMPRODUCT(E96:F96,FE!$B$34:$C$34)</f>
        <v>-1.1028600742553317E-2</v>
      </c>
      <c r="J96">
        <f>_xlfn.NORM.S.INV(0.05)*_xlfn.STDEV.P($H$3:H96)</f>
        <v>-1.6577699017659035E-2</v>
      </c>
      <c r="K96">
        <f>_xlfn.NORM.S.INV(0.05)*_xlfn.STDEV.P($I$3:I96)</f>
        <v>-6.159612235339041E-2</v>
      </c>
      <c r="N96">
        <f t="shared" si="2"/>
        <v>0</v>
      </c>
      <c r="O96">
        <f t="shared" si="3"/>
        <v>0</v>
      </c>
    </row>
    <row r="97" spans="1:15">
      <c r="A97">
        <v>95</v>
      </c>
      <c r="B97" s="1">
        <v>43354</v>
      </c>
      <c r="C97">
        <f>LN(Precios!B97/Precios!B96)</f>
        <v>4.3987766412394366E-3</v>
      </c>
      <c r="D97">
        <f>LN(Precios!C97/Precios!C96)</f>
        <v>9.6291831003999498E-4</v>
      </c>
      <c r="E97">
        <f>LN(Precios!D97/Precios!D96)</f>
        <v>-9.8057804048100779E-3</v>
      </c>
      <c r="F97">
        <f>LN(Precios!G97/Precios!G96)</f>
        <v>1.6357217371415E-2</v>
      </c>
      <c r="G97">
        <f>SUMPRODUCT(Rendimientos!E97:F97,FE!$B$34:$C$34)</f>
        <v>3.6759150736240705E-2</v>
      </c>
      <c r="H97">
        <f>SUMPRODUCT(E97:F97,FE!$B$24:$C$24)</f>
        <v>-8.3209245419856286E-4</v>
      </c>
      <c r="I97">
        <f>SUMPRODUCT(E97:F97,FE!$B$34:$C$34)</f>
        <v>3.6759150736240705E-2</v>
      </c>
      <c r="J97">
        <f>_xlfn.NORM.S.INV(0.05)*_xlfn.STDEV.P($H$3:H97)</f>
        <v>-1.6492872247789191E-2</v>
      </c>
      <c r="K97">
        <f>_xlfn.NORM.S.INV(0.05)*_xlfn.STDEV.P($I$3:I97)</f>
        <v>-6.1567422178118891E-2</v>
      </c>
      <c r="N97">
        <f t="shared" si="2"/>
        <v>0</v>
      </c>
      <c r="O97">
        <f t="shared" si="3"/>
        <v>0</v>
      </c>
    </row>
    <row r="98" spans="1:15">
      <c r="A98">
        <v>96</v>
      </c>
      <c r="B98" s="1">
        <v>43355</v>
      </c>
      <c r="C98">
        <f>LN(Precios!B98/Precios!B97)</f>
        <v>1.0721575289735293E-3</v>
      </c>
      <c r="D98">
        <f>LN(Precios!C98/Precios!C97)</f>
        <v>7.3189760358590636E-3</v>
      </c>
      <c r="E98">
        <f>LN(Precios!D98/Precios!D97)</f>
        <v>-1.2781887981430323E-3</v>
      </c>
      <c r="F98">
        <f>LN(Precios!G98/Precios!G97)</f>
        <v>1.4358847918434217E-2</v>
      </c>
      <c r="G98">
        <f>SUMPRODUCT(Rendimientos!E98:F98,FE!$B$34:$C$34)</f>
        <v>2.6552625705047343E-2</v>
      </c>
      <c r="H98">
        <f>SUMPRODUCT(E98:F98,FE!$B$24:$C$24)</f>
        <v>4.0851831352648766E-3</v>
      </c>
      <c r="I98">
        <f>SUMPRODUCT(E98:F98,FE!$B$34:$C$34)</f>
        <v>2.6552625705047343E-2</v>
      </c>
      <c r="J98">
        <f>_xlfn.NORM.S.INV(0.05)*_xlfn.STDEV.P($H$3:H98)</f>
        <v>-1.6415301634924075E-2</v>
      </c>
      <c r="K98">
        <f>_xlfn.NORM.S.INV(0.05)*_xlfn.STDEV.P($I$3:I98)</f>
        <v>-6.1392138691113741E-2</v>
      </c>
      <c r="N98">
        <f t="shared" si="2"/>
        <v>0</v>
      </c>
      <c r="O98">
        <f t="shared" si="3"/>
        <v>0</v>
      </c>
    </row>
    <row r="99" spans="1:15">
      <c r="A99">
        <v>97</v>
      </c>
      <c r="B99" s="1">
        <v>43356</v>
      </c>
      <c r="C99">
        <f>LN(Precios!B99/Precios!B98)</f>
        <v>5.6408339747160904E-3</v>
      </c>
      <c r="D99">
        <f>LN(Precios!C99/Precios!C98)</f>
        <v>8.8578247935363636E-3</v>
      </c>
      <c r="E99">
        <f>LN(Precios!D99/Precios!D98)</f>
        <v>1.0993614560921973E-2</v>
      </c>
      <c r="F99">
        <f>LN(Precios!G99/Precios!G98)</f>
        <v>2.2276159370993E-2</v>
      </c>
      <c r="G99">
        <f>SUMPRODUCT(Rendimientos!E99:F99,FE!$B$34:$C$34)</f>
        <v>3.1074299758785423E-2</v>
      </c>
      <c r="H99">
        <f>SUMPRODUCT(E99:F99,FE!$B$24:$C$24)</f>
        <v>1.4863432434253504E-2</v>
      </c>
      <c r="I99">
        <f>SUMPRODUCT(E99:F99,FE!$B$34:$C$34)</f>
        <v>3.1074299758785423E-2</v>
      </c>
      <c r="J99">
        <f>_xlfn.NORM.S.INV(0.05)*_xlfn.STDEV.P($H$3:H99)</f>
        <v>-1.6493380866670539E-2</v>
      </c>
      <c r="K99">
        <f>_xlfn.NORM.S.INV(0.05)*_xlfn.STDEV.P($I$3:I99)</f>
        <v>-6.1272741985087018E-2</v>
      </c>
      <c r="N99">
        <f t="shared" si="2"/>
        <v>0</v>
      </c>
      <c r="O99">
        <f t="shared" si="3"/>
        <v>0</v>
      </c>
    </row>
    <row r="100" spans="1:15">
      <c r="A100">
        <v>98</v>
      </c>
      <c r="B100" s="1">
        <v>43357</v>
      </c>
      <c r="C100">
        <f>LN(Precios!B100/Precios!B99)</f>
        <v>3.3192698064202241E-4</v>
      </c>
      <c r="D100">
        <f>LN(Precios!C100/Precios!C99)</f>
        <v>-1.6369750478255614E-3</v>
      </c>
      <c r="E100">
        <f>LN(Precios!D100/Precios!D99)</f>
        <v>-1.2822437309122359E-2</v>
      </c>
      <c r="F100">
        <f>LN(Precios!G100/Precios!G99)</f>
        <v>6.6883820248385796E-3</v>
      </c>
      <c r="G100">
        <f>SUMPRODUCT(Rendimientos!E100:F100,FE!$B$34:$C$34)</f>
        <v>2.1902939597684801E-2</v>
      </c>
      <c r="H100">
        <f>SUMPRODUCT(E100:F100,FE!$B$24:$C$24)</f>
        <v>-6.1303905543415912E-3</v>
      </c>
      <c r="I100">
        <f>SUMPRODUCT(E100:F100,FE!$B$34:$C$34)</f>
        <v>2.1902939597684801E-2</v>
      </c>
      <c r="J100">
        <f>_xlfn.NORM.S.INV(0.05)*_xlfn.STDEV.P($H$3:H100)</f>
        <v>-1.6452352287053926E-2</v>
      </c>
      <c r="K100">
        <f>_xlfn.NORM.S.INV(0.05)*_xlfn.STDEV.P($I$3:I100)</f>
        <v>-6.1050149734032153E-2</v>
      </c>
      <c r="N100">
        <f t="shared" si="2"/>
        <v>0</v>
      </c>
      <c r="O100">
        <f t="shared" si="3"/>
        <v>0</v>
      </c>
    </row>
    <row r="101" spans="1:15">
      <c r="A101">
        <v>99</v>
      </c>
      <c r="B101" s="1">
        <v>43360</v>
      </c>
      <c r="C101">
        <f>LN(Precios!B101/Precios!B100)</f>
        <v>-3.5448405355610634E-3</v>
      </c>
      <c r="D101">
        <f>LN(Precios!C101/Precios!C100)</f>
        <v>-4.3098525966512166E-3</v>
      </c>
      <c r="E101">
        <f>LN(Precios!D101/Precios!D100)</f>
        <v>9.1482944812256806E-4</v>
      </c>
      <c r="F101">
        <f>LN(Precios!G101/Precios!G100)</f>
        <v>-4.4189105252789322E-3</v>
      </c>
      <c r="G101">
        <f>SUMPRODUCT(Rendimientos!E101:F101,FE!$B$34:$C$34)</f>
        <v>-8.5781666034004788E-3</v>
      </c>
      <c r="H101">
        <f>SUMPRODUCT(E101:F101,FE!$B$24:$C$24)</f>
        <v>-9.1459845384753938E-4</v>
      </c>
      <c r="I101">
        <f>SUMPRODUCT(E101:F101,FE!$B$34:$C$34)</f>
        <v>-8.5781666034004788E-3</v>
      </c>
      <c r="J101">
        <f>_xlfn.NORM.S.INV(0.05)*_xlfn.STDEV.P($H$3:H101)</f>
        <v>-1.6372125432399472E-2</v>
      </c>
      <c r="K101">
        <f>_xlfn.NORM.S.INV(0.05)*_xlfn.STDEV.P($I$3:I101)</f>
        <v>-6.0765807870941671E-2</v>
      </c>
      <c r="N101">
        <f t="shared" si="2"/>
        <v>0</v>
      </c>
      <c r="O101">
        <f t="shared" si="3"/>
        <v>0</v>
      </c>
    </row>
    <row r="102" spans="1:15">
      <c r="A102">
        <v>100</v>
      </c>
      <c r="B102" s="1">
        <v>43361</v>
      </c>
      <c r="C102">
        <f>LN(Precios!B102/Precios!B101)</f>
        <v>7.0672536903879117E-3</v>
      </c>
      <c r="D102">
        <f>LN(Precios!C102/Precios!C101)</f>
        <v>5.3151535785528788E-3</v>
      </c>
      <c r="E102">
        <f>LN(Precios!D102/Precios!D101)</f>
        <v>1.5532919199611678E-3</v>
      </c>
      <c r="F102">
        <f>LN(Precios!G102/Precios!G101)</f>
        <v>6.6370940667344353E-3</v>
      </c>
      <c r="G102">
        <f>SUMPRODUCT(Rendimientos!E102:F102,FE!$B$34:$C$34)</f>
        <v>1.0601448363040585E-2</v>
      </c>
      <c r="H102">
        <f>SUMPRODUCT(E102:F102,FE!$B$24:$C$24)</f>
        <v>3.2969932518188113E-3</v>
      </c>
      <c r="I102">
        <f>SUMPRODUCT(E102:F102,FE!$B$34:$C$34)</f>
        <v>1.0601448363040585E-2</v>
      </c>
      <c r="J102">
        <f>_xlfn.NORM.S.INV(0.05)*_xlfn.STDEV.P($H$3:H102)</f>
        <v>-1.6294412860551267E-2</v>
      </c>
      <c r="K102">
        <f>_xlfn.NORM.S.INV(0.05)*_xlfn.STDEV.P($I$3:I102)</f>
        <v>-6.0478123342296283E-2</v>
      </c>
      <c r="N102">
        <f t="shared" si="2"/>
        <v>0</v>
      </c>
      <c r="O102">
        <f t="shared" si="3"/>
        <v>0</v>
      </c>
    </row>
    <row r="103" spans="1:15">
      <c r="A103">
        <v>101</v>
      </c>
      <c r="B103" s="1">
        <v>43362</v>
      </c>
      <c r="C103">
        <f>LN(Precios!B103/Precios!B102)</f>
        <v>6.031995364878401E-3</v>
      </c>
      <c r="D103">
        <f>LN(Precios!C103/Precios!C102)</f>
        <v>-1.4314989796985272E-3</v>
      </c>
      <c r="E103">
        <f>LN(Precios!D103/Precios!D102)</f>
        <v>2.3709659109858012E-3</v>
      </c>
      <c r="F103">
        <f>LN(Precios!G103/Precios!G102)</f>
        <v>-1.6270477244438405E-2</v>
      </c>
      <c r="G103">
        <f>SUMPRODUCT(Rendimientos!E103:F103,FE!$B$34:$C$34)</f>
        <v>-3.0807094352847817E-2</v>
      </c>
      <c r="H103">
        <f>SUMPRODUCT(E103:F103,FE!$B$24:$C$24)</f>
        <v>-4.0228921345113085E-3</v>
      </c>
      <c r="I103">
        <f>SUMPRODUCT(E103:F103,FE!$B$34:$C$34)</f>
        <v>-3.0807094352847817E-2</v>
      </c>
      <c r="J103">
        <f>_xlfn.NORM.S.INV(0.05)*_xlfn.STDEV.P($H$3:H103)</f>
        <v>-1.6234322003472412E-2</v>
      </c>
      <c r="K103">
        <f>_xlfn.NORM.S.INV(0.05)*_xlfn.STDEV.P($I$3:I103)</f>
        <v>-6.0413997646236048E-2</v>
      </c>
      <c r="N103">
        <f t="shared" si="2"/>
        <v>0</v>
      </c>
      <c r="O103">
        <f t="shared" si="3"/>
        <v>0</v>
      </c>
    </row>
    <row r="104" spans="1:15">
      <c r="A104">
        <v>102</v>
      </c>
      <c r="B104" s="1">
        <v>43363</v>
      </c>
      <c r="C104">
        <f>LN(Precios!B104/Precios!B103)</f>
        <v>9.4688618422483651E-3</v>
      </c>
      <c r="D104">
        <f>LN(Precios!C104/Precios!C103)</f>
        <v>-1.6147073630426029E-3</v>
      </c>
      <c r="E104">
        <f>LN(Precios!D104/Precios!D103)</f>
        <v>1.6530795113646357E-2</v>
      </c>
      <c r="F104">
        <f>LN(Precios!G104/Precios!G103)</f>
        <v>-8.4658669469759879E-3</v>
      </c>
      <c r="G104">
        <f>SUMPRODUCT(Rendimientos!E104:F104,FE!$B$34:$C$34)</f>
        <v>-2.7958290485967943E-2</v>
      </c>
      <c r="H104">
        <f>SUMPRODUCT(E104:F104,FE!$B$24:$C$24)</f>
        <v>7.957150493198754E-3</v>
      </c>
      <c r="I104">
        <f>SUMPRODUCT(E104:F104,FE!$B$34:$C$34)</f>
        <v>-2.7958290485967943E-2</v>
      </c>
      <c r="J104">
        <f>_xlfn.NORM.S.INV(0.05)*_xlfn.STDEV.P($H$3:H104)</f>
        <v>-1.6194199398336856E-2</v>
      </c>
      <c r="K104">
        <f>_xlfn.NORM.S.INV(0.05)*_xlfn.STDEV.P($I$3:I104)</f>
        <v>-6.0308023603936098E-2</v>
      </c>
      <c r="N104">
        <f t="shared" si="2"/>
        <v>0</v>
      </c>
      <c r="O104">
        <f t="shared" si="3"/>
        <v>0</v>
      </c>
    </row>
    <row r="105" spans="1:15">
      <c r="A105">
        <v>103</v>
      </c>
      <c r="B105" s="1">
        <v>43364</v>
      </c>
      <c r="C105">
        <f>LN(Precios!B105/Precios!B104)</f>
        <v>3.2404231462882455E-3</v>
      </c>
      <c r="D105">
        <f>LN(Precios!C105/Precios!C104)</f>
        <v>-3.6273986887561454E-3</v>
      </c>
      <c r="E105">
        <f>LN(Precios!D105/Precios!D104)</f>
        <v>-1.0990111517292567E-2</v>
      </c>
      <c r="F105">
        <f>LN(Precios!G105/Precios!G104)</f>
        <v>-3.5503547070341182E-3</v>
      </c>
      <c r="G105">
        <f>SUMPRODUCT(Rendimientos!E105:F105,FE!$B$34:$C$34)</f>
        <v>2.2511755301213516E-3</v>
      </c>
      <c r="H105">
        <f>SUMPRODUCT(E105:F105,FE!$B$24:$C$24)</f>
        <v>-8.4383375724748043E-3</v>
      </c>
      <c r="I105">
        <f>SUMPRODUCT(E105:F105,FE!$B$34:$C$34)</f>
        <v>2.2511755301213516E-3</v>
      </c>
      <c r="J105">
        <f>_xlfn.NORM.S.INV(0.05)*_xlfn.STDEV.P($H$3:H105)</f>
        <v>-1.6187696098319364E-2</v>
      </c>
      <c r="K105">
        <f>_xlfn.NORM.S.INV(0.05)*_xlfn.STDEV.P($I$3:I105)</f>
        <v>-6.0014733276677931E-2</v>
      </c>
      <c r="N105">
        <f t="shared" si="2"/>
        <v>0</v>
      </c>
      <c r="O105">
        <f t="shared" si="3"/>
        <v>0</v>
      </c>
    </row>
    <row r="106" spans="1:15">
      <c r="A106">
        <v>104</v>
      </c>
      <c r="B106" s="1">
        <v>43367</v>
      </c>
      <c r="C106">
        <f>LN(Precios!B106/Precios!B105)</f>
        <v>-6.807947796135993E-3</v>
      </c>
      <c r="D106">
        <f>LN(Precios!C106/Precios!C105)</f>
        <v>1.7359214953624634E-3</v>
      </c>
      <c r="E106">
        <f>LN(Precios!D106/Precios!D105)</f>
        <v>2.1240212401201271E-2</v>
      </c>
      <c r="F106">
        <f>LN(Precios!G106/Precios!G105)</f>
        <v>1.2775670235998002E-2</v>
      </c>
      <c r="G106">
        <f>SUMPRODUCT(Rendimientos!E106:F106,FE!$B$34:$C$34)</f>
        <v>6.1750112941100534E-3</v>
      </c>
      <c r="H106">
        <f>SUMPRODUCT(E106:F106,FE!$B$24:$C$24)</f>
        <v>1.8336945708102646E-2</v>
      </c>
      <c r="I106">
        <f>SUMPRODUCT(E106:F106,FE!$B$34:$C$34)</f>
        <v>6.1750112941100534E-3</v>
      </c>
      <c r="J106">
        <f>_xlfn.NORM.S.INV(0.05)*_xlfn.STDEV.P($H$3:H106)</f>
        <v>-1.6349770164143157E-2</v>
      </c>
      <c r="K106">
        <f>_xlfn.NORM.S.INV(0.05)*_xlfn.STDEV.P($I$3:I106)</f>
        <v>-5.9730533829478002E-2</v>
      </c>
      <c r="N106">
        <f t="shared" si="2"/>
        <v>0</v>
      </c>
      <c r="O106">
        <f t="shared" si="3"/>
        <v>0</v>
      </c>
    </row>
    <row r="107" spans="1:15">
      <c r="A107">
        <v>105</v>
      </c>
      <c r="B107" s="1">
        <v>43368</v>
      </c>
      <c r="C107">
        <f>LN(Precios!B107/Precios!B106)</f>
        <v>-2.6327778520118272E-3</v>
      </c>
      <c r="D107">
        <f>LN(Precios!C107/Precios!C106)</f>
        <v>4.7306620847106847E-3</v>
      </c>
      <c r="E107">
        <f>LN(Precios!D107/Precios!D106)</f>
        <v>7.597209685721351E-3</v>
      </c>
      <c r="F107">
        <f>LN(Precios!G107/Precios!G106)</f>
        <v>1.4590976987514008E-2</v>
      </c>
      <c r="G107">
        <f>SUMPRODUCT(Rendimientos!E107:F107,FE!$B$34:$C$34)</f>
        <v>2.0044724133796044E-2</v>
      </c>
      <c r="H107">
        <f>SUMPRODUCT(E107:F107,FE!$B$24:$C$24)</f>
        <v>9.9960129842680094E-3</v>
      </c>
      <c r="I107">
        <f>SUMPRODUCT(E107:F107,FE!$B$34:$C$34)</f>
        <v>2.0044724133796044E-2</v>
      </c>
      <c r="J107">
        <f>_xlfn.NORM.S.INV(0.05)*_xlfn.STDEV.P($H$3:H107)</f>
        <v>-1.6333500650270946E-2</v>
      </c>
      <c r="K107">
        <f>_xlfn.NORM.S.INV(0.05)*_xlfn.STDEV.P($I$3:I107)</f>
        <v>-5.9520060011717411E-2</v>
      </c>
      <c r="N107">
        <f t="shared" si="2"/>
        <v>0</v>
      </c>
      <c r="O107">
        <f t="shared" si="3"/>
        <v>0</v>
      </c>
    </row>
    <row r="108" spans="1:15">
      <c r="A108">
        <v>106</v>
      </c>
      <c r="B108" s="1">
        <v>43369</v>
      </c>
      <c r="C108">
        <f>LN(Precios!B108/Precios!B107)</f>
        <v>-4.0444486211237496E-3</v>
      </c>
      <c r="D108">
        <f>LN(Precios!C108/Precios!C107)</f>
        <v>-9.1640325816443426E-4</v>
      </c>
      <c r="E108">
        <f>LN(Precios!D108/Precios!D107)</f>
        <v>1.3808994120044514E-2</v>
      </c>
      <c r="F108">
        <f>LN(Precios!G108/Precios!G107)</f>
        <v>-5.661527943238558E-3</v>
      </c>
      <c r="G108">
        <f>SUMPRODUCT(Rendimientos!E108:F108,FE!$B$34:$C$34)</f>
        <v>-2.0844661661747213E-2</v>
      </c>
      <c r="H108">
        <f>SUMPRODUCT(E108:F108,FE!$B$24:$C$24)</f>
        <v>7.1307689898121819E-3</v>
      </c>
      <c r="I108">
        <f>SUMPRODUCT(E108:F108,FE!$B$34:$C$34)</f>
        <v>-2.0844661661747213E-2</v>
      </c>
      <c r="J108">
        <f>_xlfn.NORM.S.INV(0.05)*_xlfn.STDEV.P($H$3:H108)</f>
        <v>-1.62836303776372E-2</v>
      </c>
      <c r="K108">
        <f>_xlfn.NORM.S.INV(0.05)*_xlfn.STDEV.P($I$3:I108)</f>
        <v>-5.9345758803984641E-2</v>
      </c>
      <c r="N108">
        <f t="shared" si="2"/>
        <v>0</v>
      </c>
      <c r="O108">
        <f t="shared" si="3"/>
        <v>0</v>
      </c>
    </row>
    <row r="109" spans="1:15">
      <c r="A109">
        <v>107</v>
      </c>
      <c r="B109" s="1">
        <v>43370</v>
      </c>
      <c r="C109">
        <f>LN(Precios!B109/Precios!B108)</f>
        <v>2.0690885846727327E-3</v>
      </c>
      <c r="D109">
        <f>LN(Precios!C109/Precios!C108)</f>
        <v>8.2294762947948122E-4</v>
      </c>
      <c r="E109">
        <f>LN(Precios!D109/Precios!D108)</f>
        <v>7.1784092032412296E-3</v>
      </c>
      <c r="F109">
        <f>LN(Precios!G109/Precios!G108)</f>
        <v>1.092229495719692E-2</v>
      </c>
      <c r="G109">
        <f>SUMPRODUCT(Rendimientos!E109:F109,FE!$B$34:$C$34)</f>
        <v>1.384178103180626E-2</v>
      </c>
      <c r="H109">
        <f>SUMPRODUCT(E109:F109,FE!$B$24:$C$24)</f>
        <v>8.4625304941610413E-3</v>
      </c>
      <c r="I109">
        <f>SUMPRODUCT(E109:F109,FE!$B$34:$C$34)</f>
        <v>1.384178103180626E-2</v>
      </c>
      <c r="J109">
        <f>_xlfn.NORM.S.INV(0.05)*_xlfn.STDEV.P($H$3:H109)</f>
        <v>-1.6247476647249164E-2</v>
      </c>
      <c r="K109">
        <f>_xlfn.NORM.S.INV(0.05)*_xlfn.STDEV.P($I$3:I109)</f>
        <v>-5.9100824260736429E-2</v>
      </c>
      <c r="N109">
        <f t="shared" si="2"/>
        <v>0</v>
      </c>
      <c r="O109">
        <f t="shared" si="3"/>
        <v>0</v>
      </c>
    </row>
    <row r="110" spans="1:15">
      <c r="A110">
        <v>108</v>
      </c>
      <c r="B110" s="1">
        <v>43371</v>
      </c>
      <c r="C110">
        <f>LN(Precios!B110/Precios!B109)</f>
        <v>6.9491917839470385E-4</v>
      </c>
      <c r="D110">
        <f>LN(Precios!C110/Precios!C109)</f>
        <v>-2.8794464574282653E-3</v>
      </c>
      <c r="E110">
        <f>LN(Precios!D110/Precios!D109)</f>
        <v>7.7260234943211858E-3</v>
      </c>
      <c r="F110">
        <f>LN(Precios!G110/Precios!G109)</f>
        <v>9.0373329255255923E-3</v>
      </c>
      <c r="G110">
        <f>SUMPRODUCT(Rendimientos!E110:F110,FE!$B$34:$C$34)</f>
        <v>1.0059893408270086E-2</v>
      </c>
      <c r="H110">
        <f>SUMPRODUCT(E110:F110,FE!$B$24:$C$24)</f>
        <v>8.175791588289967E-3</v>
      </c>
      <c r="I110">
        <f>SUMPRODUCT(E110:F110,FE!$B$34:$C$34)</f>
        <v>1.0059893408270086E-2</v>
      </c>
      <c r="J110">
        <f>_xlfn.NORM.S.INV(0.05)*_xlfn.STDEV.P($H$3:H110)</f>
        <v>-1.6208104554746847E-2</v>
      </c>
      <c r="K110">
        <f>_xlfn.NORM.S.INV(0.05)*_xlfn.STDEV.P($I$3:I110)</f>
        <v>-5.884211777312065E-2</v>
      </c>
      <c r="N110">
        <f t="shared" si="2"/>
        <v>0</v>
      </c>
      <c r="O110">
        <f t="shared" si="3"/>
        <v>0</v>
      </c>
    </row>
    <row r="111" spans="1:15">
      <c r="A111">
        <v>109</v>
      </c>
      <c r="B111" s="1">
        <v>43374</v>
      </c>
      <c r="C111">
        <f>LN(Precios!B111/Precios!B110)</f>
        <v>7.2642663036685887E-3</v>
      </c>
      <c r="D111">
        <f>LN(Precios!C111/Precios!C110)</f>
        <v>6.7906619787813389E-3</v>
      </c>
      <c r="E111">
        <f>LN(Precios!D111/Precios!D110)</f>
        <v>-6.0039634854969492E-3</v>
      </c>
      <c r="F111">
        <f>LN(Precios!G111/Precios!G110)</f>
        <v>1.2687480368405115E-2</v>
      </c>
      <c r="G111">
        <f>SUMPRODUCT(Rendimientos!E111:F111,FE!$B$34:$C$34)</f>
        <v>2.7263088074423604E-2</v>
      </c>
      <c r="H111">
        <f>SUMPRODUCT(E111:F111,FE!$B$24:$C$24)</f>
        <v>4.0704437858328328E-4</v>
      </c>
      <c r="I111">
        <f>SUMPRODUCT(E111:F111,FE!$B$34:$C$34)</f>
        <v>2.7263088074423604E-2</v>
      </c>
      <c r="J111">
        <f>_xlfn.NORM.S.INV(0.05)*_xlfn.STDEV.P($H$3:H111)</f>
        <v>-1.6134311411507635E-2</v>
      </c>
      <c r="K111">
        <f>_xlfn.NORM.S.INV(0.05)*_xlfn.STDEV.P($I$3:I111)</f>
        <v>-5.8710172503939596E-2</v>
      </c>
      <c r="N111">
        <f t="shared" si="2"/>
        <v>0</v>
      </c>
      <c r="O111">
        <f t="shared" si="3"/>
        <v>0</v>
      </c>
    </row>
    <row r="112" spans="1:15">
      <c r="A112">
        <v>110</v>
      </c>
      <c r="B112" s="1">
        <v>43375</v>
      </c>
      <c r="C112">
        <f>LN(Precios!B112/Precios!B111)</f>
        <v>4.5944734228776339E-3</v>
      </c>
      <c r="D112">
        <f>LN(Precios!C112/Precios!C111)</f>
        <v>-9.3727659196032025E-3</v>
      </c>
      <c r="E112">
        <f>LN(Precios!D112/Precios!D111)</f>
        <v>1.2142090174282406E-2</v>
      </c>
      <c r="F112">
        <f>LN(Precios!G112/Precios!G111)</f>
        <v>-2.7005332839917032E-2</v>
      </c>
      <c r="G112">
        <f>SUMPRODUCT(Rendimientos!E112:F112,FE!$B$34:$C$34)</f>
        <v>-5.7532534752005371E-2</v>
      </c>
      <c r="H112">
        <f>SUMPRODUCT(E112:F112,FE!$B$24:$C$24)</f>
        <v>-1.2851463069760583E-3</v>
      </c>
      <c r="I112">
        <f>SUMPRODUCT(E112:F112,FE!$B$34:$C$34)</f>
        <v>-5.7532534752005371E-2</v>
      </c>
      <c r="J112">
        <f>_xlfn.NORM.S.INV(0.05)*_xlfn.STDEV.P($H$3:H112)</f>
        <v>-1.6066174161372588E-2</v>
      </c>
      <c r="K112">
        <f>_xlfn.NORM.S.INV(0.05)*_xlfn.STDEV.P($I$3:I112)</f>
        <v>-5.9171956358899117E-2</v>
      </c>
      <c r="N112">
        <f t="shared" si="2"/>
        <v>0</v>
      </c>
      <c r="O112">
        <f t="shared" si="3"/>
        <v>0</v>
      </c>
    </row>
    <row r="113" spans="1:15">
      <c r="A113">
        <v>111</v>
      </c>
      <c r="B113" s="1">
        <v>43376</v>
      </c>
      <c r="C113">
        <f>LN(Precios!B113/Precios!B112)</f>
        <v>2.0316288015316416E-3</v>
      </c>
      <c r="D113">
        <f>LN(Precios!C113/Precios!C112)</f>
        <v>-7.5451266826737449E-3</v>
      </c>
      <c r="E113">
        <f>LN(Precios!D113/Precios!D112)</f>
        <v>-6.394701417582375E-3</v>
      </c>
      <c r="F113">
        <f>LN(Precios!G113/Precios!G112)</f>
        <v>2.2605424146289852E-3</v>
      </c>
      <c r="G113">
        <f>SUMPRODUCT(Rendimientos!E113:F113,FE!$B$34:$C$34)</f>
        <v>9.0099107183468606E-3</v>
      </c>
      <c r="H113">
        <f>SUMPRODUCT(E113:F113,FE!$B$24:$C$24)</f>
        <v>-3.4260256583656789E-3</v>
      </c>
      <c r="I113">
        <f>SUMPRODUCT(E113:F113,FE!$B$34:$C$34)</f>
        <v>9.0099107183468606E-3</v>
      </c>
      <c r="J113">
        <f>_xlfn.NORM.S.INV(0.05)*_xlfn.STDEV.P($H$3:H113)</f>
        <v>-1.601086122643465E-2</v>
      </c>
      <c r="K113">
        <f>_xlfn.NORM.S.INV(0.05)*_xlfn.STDEV.P($I$3:I113)</f>
        <v>-5.8917154082876157E-2</v>
      </c>
      <c r="N113">
        <f t="shared" si="2"/>
        <v>0</v>
      </c>
      <c r="O113">
        <f t="shared" si="3"/>
        <v>0</v>
      </c>
    </row>
    <row r="114" spans="1:15">
      <c r="A114">
        <v>112</v>
      </c>
      <c r="B114" s="1">
        <v>43377</v>
      </c>
      <c r="C114">
        <f>LN(Precios!B114/Precios!B113)</f>
        <v>-7.5168899509524484E-3</v>
      </c>
      <c r="D114">
        <f>LN(Precios!C114/Precios!C113)</f>
        <v>-6.5942419929341687E-3</v>
      </c>
      <c r="E114">
        <f>LN(Precios!D114/Precios!D113)</f>
        <v>-6.6941547610610804E-3</v>
      </c>
      <c r="F114">
        <f>LN(Precios!G114/Precios!G113)</f>
        <v>-1.1314384657178031E-2</v>
      </c>
      <c r="G114">
        <f>SUMPRODUCT(Rendimientos!E114:F114,FE!$B$34:$C$34)</f>
        <v>-1.4917244821635613E-2</v>
      </c>
      <c r="H114">
        <f>SUMPRODUCT(E114:F114,FE!$B$24:$C$24)</f>
        <v>-8.278854714119056E-3</v>
      </c>
      <c r="I114">
        <f>SUMPRODUCT(E114:F114,FE!$B$34:$C$34)</f>
        <v>-1.4917244821635613E-2</v>
      </c>
      <c r="J114">
        <f>_xlfn.NORM.S.INV(0.05)*_xlfn.STDEV.P($H$3:H114)</f>
        <v>-1.6008094251941891E-2</v>
      </c>
      <c r="K114">
        <f>_xlfn.NORM.S.INV(0.05)*_xlfn.STDEV.P($I$3:I114)</f>
        <v>-5.8707331338671488E-2</v>
      </c>
      <c r="N114">
        <f t="shared" si="2"/>
        <v>0</v>
      </c>
      <c r="O114">
        <f t="shared" si="3"/>
        <v>0</v>
      </c>
    </row>
    <row r="115" spans="1:15">
      <c r="A115">
        <v>113</v>
      </c>
      <c r="B115" s="1">
        <v>43378</v>
      </c>
      <c r="C115">
        <f>LN(Precios!B115/Precios!B114)</f>
        <v>-6.7991443384025421E-3</v>
      </c>
      <c r="D115">
        <f>LN(Precios!C115/Precios!C114)</f>
        <v>-1.3033786958315518E-2</v>
      </c>
      <c r="E115">
        <f>LN(Precios!D115/Precios!D114)</f>
        <v>-1.1693000577449852E-2</v>
      </c>
      <c r="F115">
        <f>LN(Precios!G115/Precios!G114)</f>
        <v>-1.9594660459754255E-2</v>
      </c>
      <c r="G115">
        <f>SUMPRODUCT(Rendimientos!E115:F115,FE!$B$34:$C$34)</f>
        <v>-2.5756383201510764E-2</v>
      </c>
      <c r="H115">
        <f>SUMPRODUCT(E115:F115,FE!$B$24:$C$24)</f>
        <v>-1.4403203386858042E-2</v>
      </c>
      <c r="I115">
        <f>SUMPRODUCT(E115:F115,FE!$B$34:$C$34)</f>
        <v>-2.5756383201510764E-2</v>
      </c>
      <c r="J115">
        <f>_xlfn.NORM.S.INV(0.05)*_xlfn.STDEV.P($H$3:H115)</f>
        <v>-1.611785433448415E-2</v>
      </c>
      <c r="K115">
        <f>_xlfn.NORM.S.INV(0.05)*_xlfn.STDEV.P($I$3:I115)</f>
        <v>-5.8594059360053373E-2</v>
      </c>
      <c r="N115">
        <f t="shared" si="2"/>
        <v>0</v>
      </c>
      <c r="O115">
        <f t="shared" si="3"/>
        <v>0</v>
      </c>
    </row>
    <row r="116" spans="1:15">
      <c r="A116">
        <v>114</v>
      </c>
      <c r="B116" s="1">
        <v>43381</v>
      </c>
      <c r="C116">
        <f>LN(Precios!B116/Precios!B115)</f>
        <v>1.5011196983291048E-3</v>
      </c>
      <c r="D116">
        <f>LN(Precios!C116/Precios!C115)</f>
        <v>8.3726880542205734E-4</v>
      </c>
      <c r="E116">
        <f>LN(Precios!D116/Precios!D115)</f>
        <v>1.0745337357701723E-2</v>
      </c>
      <c r="F116">
        <f>LN(Precios!G116/Precios!G115)</f>
        <v>-5.3927136583476233E-3</v>
      </c>
      <c r="G116">
        <f>SUMPRODUCT(Rendimientos!E116:F116,FE!$B$34:$C$34)</f>
        <v>-1.7977182926115984E-2</v>
      </c>
      <c r="H116">
        <f>SUMPRODUCT(E116:F116,FE!$B$24:$C$24)</f>
        <v>5.2101217380040735E-3</v>
      </c>
      <c r="I116">
        <f>SUMPRODUCT(E116:F116,FE!$B$34:$C$34)</f>
        <v>-1.7977182926115984E-2</v>
      </c>
      <c r="J116">
        <f>_xlfn.NORM.S.INV(0.05)*_xlfn.STDEV.P($H$3:H116)</f>
        <v>-1.6059481560212415E-2</v>
      </c>
      <c r="K116">
        <f>_xlfn.NORM.S.INV(0.05)*_xlfn.STDEV.P($I$3:I116)</f>
        <v>-5.8408595171105838E-2</v>
      </c>
      <c r="N116">
        <f t="shared" si="2"/>
        <v>0</v>
      </c>
      <c r="O116">
        <f t="shared" si="3"/>
        <v>0</v>
      </c>
    </row>
    <row r="117" spans="1:15">
      <c r="A117">
        <v>115</v>
      </c>
      <c r="B117" s="1">
        <v>43382</v>
      </c>
      <c r="C117">
        <f>LN(Precios!B117/Precios!B116)</f>
        <v>-2.1244458061828826E-3</v>
      </c>
      <c r="D117">
        <f>LN(Precios!C117/Precios!C116)</f>
        <v>8.5327053396811892E-3</v>
      </c>
      <c r="E117">
        <f>LN(Precios!D117/Precios!D116)</f>
        <v>7.4707315817605993E-3</v>
      </c>
      <c r="F117">
        <f>LN(Precios!G117/Precios!G116)</f>
        <v>1.7155924493752507E-2</v>
      </c>
      <c r="G117">
        <f>SUMPRODUCT(Rendimientos!E117:F117,FE!$B$34:$C$34)</f>
        <v>2.4708448180296629E-2</v>
      </c>
      <c r="H117">
        <f>SUMPRODUCT(E117:F117,FE!$B$24:$C$24)</f>
        <v>1.0792671203399398E-2</v>
      </c>
      <c r="I117">
        <f>SUMPRODUCT(E117:F117,FE!$B$34:$C$34)</f>
        <v>2.4708448180296629E-2</v>
      </c>
      <c r="J117">
        <f>_xlfn.NORM.S.INV(0.05)*_xlfn.STDEV.P($H$3:H117)</f>
        <v>-1.6057592481763069E-2</v>
      </c>
      <c r="K117">
        <f>_xlfn.NORM.S.INV(0.05)*_xlfn.STDEV.P($I$3:I117)</f>
        <v>-5.8268865945039473E-2</v>
      </c>
      <c r="N117">
        <f t="shared" si="2"/>
        <v>1</v>
      </c>
      <c r="O117">
        <f t="shared" si="3"/>
        <v>0</v>
      </c>
    </row>
    <row r="118" spans="1:15">
      <c r="A118">
        <v>116</v>
      </c>
      <c r="B118" s="1">
        <v>43383</v>
      </c>
      <c r="C118">
        <f>LN(Precios!B118/Precios!B117)</f>
        <v>-3.1978163261227981E-2</v>
      </c>
      <c r="D118">
        <f>LN(Precios!C118/Precios!C117)</f>
        <v>-7.6373437017678821E-3</v>
      </c>
      <c r="E118">
        <f>LN(Precios!D118/Precios!D117)</f>
        <v>-3.5085209078684967E-2</v>
      </c>
      <c r="F118">
        <f>LN(Precios!G118/Precios!G117)</f>
        <v>5.4661907605054981E-3</v>
      </c>
      <c r="G118">
        <f>SUMPRODUCT(Rendimientos!E118:F118,FE!$B$34:$C$34)</f>
        <v>3.7088215287120668E-2</v>
      </c>
      <c r="H118">
        <f>SUMPRODUCT(E118:F118,FE!$B$24:$C$24)</f>
        <v>-2.1176420367627798E-2</v>
      </c>
      <c r="I118">
        <f>SUMPRODUCT(E118:F118,FE!$B$34:$C$34)</f>
        <v>3.7088215287120668E-2</v>
      </c>
      <c r="J118">
        <f>_xlfn.NORM.S.INV(0.05)*_xlfn.STDEV.P($H$3:H118)</f>
        <v>-1.6346416071106831E-2</v>
      </c>
      <c r="K118">
        <f>_xlfn.NORM.S.INV(0.05)*_xlfn.STDEV.P($I$3:I118)</f>
        <v>-5.8276397919816196E-2</v>
      </c>
      <c r="N118">
        <f t="shared" si="2"/>
        <v>0</v>
      </c>
      <c r="O118">
        <f t="shared" si="3"/>
        <v>0</v>
      </c>
    </row>
    <row r="119" spans="1:15">
      <c r="A119">
        <v>117</v>
      </c>
      <c r="B119" s="1">
        <v>43384</v>
      </c>
      <c r="C119">
        <f>LN(Precios!B119/Precios!B118)</f>
        <v>-2.1556336322551977E-2</v>
      </c>
      <c r="D119">
        <f>LN(Precios!C119/Precios!C118)</f>
        <v>-1.2079222334058632E-2</v>
      </c>
      <c r="E119">
        <f>LN(Precios!D119/Precios!D118)</f>
        <v>-1.5267472130788421E-2</v>
      </c>
      <c r="F119">
        <f>LN(Precios!G119/Precios!G118)</f>
        <v>-1.4500809440609228E-2</v>
      </c>
      <c r="G119">
        <f>SUMPRODUCT(Rendimientos!E119:F119,FE!$B$34:$C$34)</f>
        <v>-1.3902965063137028E-2</v>
      </c>
      <c r="H119">
        <f>SUMPRODUCT(E119:F119,FE!$B$24:$C$24)</f>
        <v>-1.5004513283186627E-2</v>
      </c>
      <c r="I119">
        <f>SUMPRODUCT(E119:F119,FE!$B$34:$C$34)</f>
        <v>-1.3902965063137028E-2</v>
      </c>
      <c r="J119">
        <f>_xlfn.NORM.S.INV(0.05)*_xlfn.STDEV.P($H$3:H119)</f>
        <v>-1.6456070934397434E-2</v>
      </c>
      <c r="K119">
        <f>_xlfn.NORM.S.INV(0.05)*_xlfn.STDEV.P($I$3:I119)</f>
        <v>-5.8072409030933927E-2</v>
      </c>
      <c r="N119">
        <f t="shared" si="2"/>
        <v>0</v>
      </c>
      <c r="O119">
        <f t="shared" si="3"/>
        <v>0</v>
      </c>
    </row>
    <row r="120" spans="1:15">
      <c r="A120">
        <v>118</v>
      </c>
      <c r="B120" s="1">
        <v>43385</v>
      </c>
      <c r="C120">
        <f>LN(Precios!B120/Precios!B119)</f>
        <v>1.1396985058241341E-2</v>
      </c>
      <c r="D120">
        <f>LN(Precios!C120/Precios!C119)</f>
        <v>-2.4037329415045171E-3</v>
      </c>
      <c r="E120">
        <f>LN(Precios!D120/Precios!D119)</f>
        <v>1.3049881298728644E-2</v>
      </c>
      <c r="F120">
        <f>LN(Precios!G120/Precios!G119)</f>
        <v>1.1967885787738629E-3</v>
      </c>
      <c r="G120">
        <f>SUMPRODUCT(Rendimientos!E120:F120,FE!$B$34:$C$34)</f>
        <v>-8.0462656731884637E-3</v>
      </c>
      <c r="H120">
        <f>SUMPRODUCT(E120:F120,FE!$B$24:$C$24)</f>
        <v>8.9843702961937399E-3</v>
      </c>
      <c r="I120">
        <f>SUMPRODUCT(E120:F120,FE!$B$34:$C$34)</f>
        <v>-8.0462656731884637E-3</v>
      </c>
      <c r="J120">
        <f>_xlfn.NORM.S.INV(0.05)*_xlfn.STDEV.P($H$3:H120)</f>
        <v>-1.6431756503255797E-2</v>
      </c>
      <c r="K120">
        <f>_xlfn.NORM.S.INV(0.05)*_xlfn.STDEV.P($I$3:I120)</f>
        <v>-5.784247928412127E-2</v>
      </c>
      <c r="N120">
        <f t="shared" si="2"/>
        <v>0</v>
      </c>
      <c r="O120">
        <f t="shared" si="3"/>
        <v>0</v>
      </c>
    </row>
    <row r="121" spans="1:15">
      <c r="A121">
        <v>119</v>
      </c>
      <c r="B121" s="1">
        <v>43388</v>
      </c>
      <c r="C121">
        <f>LN(Precios!B121/Precios!B120)</f>
        <v>-3.5358425975654702E-3</v>
      </c>
      <c r="D121">
        <f>LN(Precios!C121/Precios!C120)</f>
        <v>6.1994371049169592E-3</v>
      </c>
      <c r="E121">
        <f>LN(Precios!D121/Precios!D120)</f>
        <v>7.3435410748831781E-3</v>
      </c>
      <c r="F121">
        <f>LN(Precios!G121/Precios!G120)</f>
        <v>9.9758989957205984E-3</v>
      </c>
      <c r="G121">
        <f>SUMPRODUCT(Rendimientos!E121:F121,FE!$B$34:$C$34)</f>
        <v>1.2028614489283013E-2</v>
      </c>
      <c r="H121">
        <f>SUMPRODUCT(E121:F121,FE!$B$24:$C$24)</f>
        <v>8.246417677861044E-3</v>
      </c>
      <c r="I121">
        <f>SUMPRODUCT(E121:F121,FE!$B$34:$C$34)</f>
        <v>1.2028614489283013E-2</v>
      </c>
      <c r="J121">
        <f>_xlfn.NORM.S.INV(0.05)*_xlfn.STDEV.P($H$3:H121)</f>
        <v>-1.6399274534876305E-2</v>
      </c>
      <c r="K121">
        <f>_xlfn.NORM.S.INV(0.05)*_xlfn.STDEV.P($I$3:I121)</f>
        <v>-5.762237105588093E-2</v>
      </c>
      <c r="N121">
        <f t="shared" si="2"/>
        <v>0</v>
      </c>
      <c r="O121">
        <f t="shared" si="3"/>
        <v>0</v>
      </c>
    </row>
    <row r="122" spans="1:15">
      <c r="A122">
        <v>120</v>
      </c>
      <c r="B122" s="1">
        <v>43389</v>
      </c>
      <c r="C122">
        <f>LN(Precios!B122/Precios!B121)</f>
        <v>2.1465312079871273E-2</v>
      </c>
      <c r="D122">
        <f>LN(Precios!C122/Precios!C121)</f>
        <v>9.4335503494270244E-3</v>
      </c>
      <c r="E122">
        <f>LN(Precios!D122/Precios!D121)</f>
        <v>2.3952719410953123E-2</v>
      </c>
      <c r="F122">
        <f>LN(Precios!G122/Precios!G121)</f>
        <v>8.884363360918187E-3</v>
      </c>
      <c r="G122">
        <f>SUMPRODUCT(Rendimientos!E122:F122,FE!$B$34:$C$34)</f>
        <v>-2.8659566398595501E-3</v>
      </c>
      <c r="H122">
        <f>SUMPRODUCT(E122:F122,FE!$B$24:$C$24)</f>
        <v>1.8784400158004252E-2</v>
      </c>
      <c r="I122">
        <f>SUMPRODUCT(E122:F122,FE!$B$34:$C$34)</f>
        <v>-2.8659566398595501E-3</v>
      </c>
      <c r="J122">
        <f>_xlfn.NORM.S.INV(0.05)*_xlfn.STDEV.P($H$3:H122)</f>
        <v>-1.6545789644504108E-2</v>
      </c>
      <c r="K122">
        <f>_xlfn.NORM.S.INV(0.05)*_xlfn.STDEV.P($I$3:I122)</f>
        <v>-5.7384957315551155E-2</v>
      </c>
      <c r="N122">
        <f t="shared" si="2"/>
        <v>0</v>
      </c>
      <c r="O122">
        <f t="shared" si="3"/>
        <v>0</v>
      </c>
    </row>
    <row r="123" spans="1:15">
      <c r="A123">
        <v>121</v>
      </c>
      <c r="B123" s="1">
        <v>43390</v>
      </c>
      <c r="C123">
        <f>LN(Precios!B123/Precios!B122)</f>
        <v>-3.5623694359846626E-3</v>
      </c>
      <c r="D123">
        <f>LN(Precios!C123/Precios!C122)</f>
        <v>-6.320202487967894E-3</v>
      </c>
      <c r="E123">
        <f>LN(Precios!D123/Precios!D122)</f>
        <v>8.0576468870127791E-3</v>
      </c>
      <c r="F123">
        <f>LN(Precios!G123/Precios!G122)</f>
        <v>5.3077128614617587E-3</v>
      </c>
      <c r="G123">
        <f>SUMPRODUCT(Rendimientos!E123:F123,FE!$B$34:$C$34)</f>
        <v>3.1633113969651407E-3</v>
      </c>
      <c r="H123">
        <f>SUMPRODUCT(E123:F123,FE!$B$24:$C$24)</f>
        <v>7.1144426700828515E-3</v>
      </c>
      <c r="I123">
        <f>SUMPRODUCT(E123:F123,FE!$B$34:$C$34)</f>
        <v>3.1633113969651407E-3</v>
      </c>
      <c r="J123">
        <f>_xlfn.NORM.S.INV(0.05)*_xlfn.STDEV.P($H$3:H123)</f>
        <v>-1.6501176789677562E-2</v>
      </c>
      <c r="K123">
        <f>_xlfn.NORM.S.INV(0.05)*_xlfn.STDEV.P($I$3:I123)</f>
        <v>-5.7148130365374035E-2</v>
      </c>
      <c r="N123">
        <f t="shared" si="2"/>
        <v>0</v>
      </c>
      <c r="O123">
        <f t="shared" si="3"/>
        <v>0</v>
      </c>
    </row>
    <row r="124" spans="1:15">
      <c r="A124">
        <v>122</v>
      </c>
      <c r="B124" s="1">
        <v>43391</v>
      </c>
      <c r="C124">
        <f>LN(Precios!B124/Precios!B123)</f>
        <v>-1.2811088861591487E-2</v>
      </c>
      <c r="D124">
        <f>LN(Precios!C124/Precios!C123)</f>
        <v>-1.819601513931873E-2</v>
      </c>
      <c r="E124">
        <f>LN(Precios!D124/Precios!D123)</f>
        <v>-8.14371651739677E-3</v>
      </c>
      <c r="F124">
        <f>LN(Precios!G124/Precios!G123)</f>
        <v>-1.8224936925337828E-2</v>
      </c>
      <c r="G124">
        <f>SUMPRODUCT(Rendimientos!E124:F124,FE!$B$34:$C$34)</f>
        <v>-2.6086283272499827E-2</v>
      </c>
      <c r="H124">
        <f>SUMPRODUCT(E124:F124,FE!$B$24:$C$24)</f>
        <v>-1.1601490235682521E-2</v>
      </c>
      <c r="I124">
        <f>SUMPRODUCT(E124:F124,FE!$B$34:$C$34)</f>
        <v>-2.6086283272499827E-2</v>
      </c>
      <c r="J124">
        <f>_xlfn.NORM.S.INV(0.05)*_xlfn.STDEV.P($H$3:H124)</f>
        <v>-1.6542746825425687E-2</v>
      </c>
      <c r="K124">
        <f>_xlfn.NORM.S.INV(0.05)*_xlfn.STDEV.P($I$3:I124)</f>
        <v>-5.7056684015746949E-2</v>
      </c>
      <c r="N124">
        <f t="shared" si="2"/>
        <v>0</v>
      </c>
      <c r="O124">
        <f t="shared" si="3"/>
        <v>0</v>
      </c>
    </row>
    <row r="125" spans="1:15">
      <c r="A125">
        <v>123</v>
      </c>
      <c r="B125" s="1">
        <v>43392</v>
      </c>
      <c r="C125">
        <f>LN(Precios!B125/Precios!B124)</f>
        <v>2.5535299614484119E-3</v>
      </c>
      <c r="D125">
        <f>LN(Precios!C125/Precios!C124)</f>
        <v>8.7441092692754161E-3</v>
      </c>
      <c r="E125">
        <f>LN(Precios!D125/Precios!D124)</f>
        <v>2.3142091132349617E-2</v>
      </c>
      <c r="F125">
        <f>LN(Precios!G125/Precios!G124)</f>
        <v>1.8672063099691842E-3</v>
      </c>
      <c r="G125">
        <f>SUMPRODUCT(Rendimientos!E125:F125,FE!$B$34:$C$34)</f>
        <v>-1.4722971398373454E-2</v>
      </c>
      <c r="H125">
        <f>SUMPRODUCT(E125:F125,FE!$B$24:$C$24)</f>
        <v>1.5844984768080793E-2</v>
      </c>
      <c r="I125">
        <f>SUMPRODUCT(E125:F125,FE!$B$34:$C$34)</f>
        <v>-1.4722971398373454E-2</v>
      </c>
      <c r="J125">
        <f>_xlfn.NORM.S.INV(0.05)*_xlfn.STDEV.P($H$3:H125)</f>
        <v>-1.6618754374044007E-2</v>
      </c>
      <c r="K125">
        <f>_xlfn.NORM.S.INV(0.05)*_xlfn.STDEV.P($I$3:I125)</f>
        <v>-5.6871320291776321E-2</v>
      </c>
      <c r="N125">
        <f t="shared" si="2"/>
        <v>0</v>
      </c>
      <c r="O125">
        <f t="shared" si="3"/>
        <v>0</v>
      </c>
    </row>
    <row r="126" spans="1:15">
      <c r="A126">
        <v>124</v>
      </c>
      <c r="B126" s="1">
        <v>43395</v>
      </c>
      <c r="C126">
        <f>LN(Precios!B126/Precios!B125)</f>
        <v>-5.0010200414798926E-3</v>
      </c>
      <c r="D126">
        <f>LN(Precios!C126/Precios!C125)</f>
        <v>-1.0057479789345115E-2</v>
      </c>
      <c r="E126">
        <f>LN(Precios!D126/Precios!D125)</f>
        <v>-5.3126574337107454E-3</v>
      </c>
      <c r="F126">
        <f>LN(Precios!G126/Precios!G125)</f>
        <v>-1.5891037670296843E-2</v>
      </c>
      <c r="G126">
        <f>SUMPRODUCT(Rendimientos!E126:F126,FE!$B$34:$C$34)</f>
        <v>-2.4140069778182387E-2</v>
      </c>
      <c r="H126">
        <f>SUMPRODUCT(E126:F126,FE!$B$24:$C$24)</f>
        <v>-8.9409527872463448E-3</v>
      </c>
      <c r="I126">
        <f>SUMPRODUCT(E126:F126,FE!$B$34:$C$34)</f>
        <v>-2.4140069778182387E-2</v>
      </c>
      <c r="J126">
        <f>_xlfn.NORM.S.INV(0.05)*_xlfn.STDEV.P($H$3:H126)</f>
        <v>-1.6618930077741453E-2</v>
      </c>
      <c r="K126">
        <f>_xlfn.NORM.S.INV(0.05)*_xlfn.STDEV.P($I$3:I126)</f>
        <v>-5.6760321314389989E-2</v>
      </c>
      <c r="N126">
        <f t="shared" si="2"/>
        <v>0</v>
      </c>
      <c r="O126">
        <f t="shared" si="3"/>
        <v>0</v>
      </c>
    </row>
    <row r="127" spans="1:15">
      <c r="A127">
        <v>125</v>
      </c>
      <c r="B127" s="1">
        <v>43396</v>
      </c>
      <c r="C127">
        <f>LN(Precios!B127/Precios!B126)</f>
        <v>-4.9884440524250841E-3</v>
      </c>
      <c r="D127">
        <f>LN(Precios!C127/Precios!C126)</f>
        <v>-1.099893897523832E-2</v>
      </c>
      <c r="E127">
        <f>LN(Precios!D127/Precios!D126)</f>
        <v>-3.5575168808854164E-3</v>
      </c>
      <c r="F127">
        <f>LN(Precios!G127/Precios!G126)</f>
        <v>-3.1415359610891182E-2</v>
      </c>
      <c r="G127">
        <f>SUMPRODUCT(Rendimientos!E127:F127,FE!$B$34:$C$34)</f>
        <v>-5.3138934865017765E-2</v>
      </c>
      <c r="H127">
        <f>SUMPRODUCT(E127:F127,FE!$B$24:$C$24)</f>
        <v>-1.3112522380425415E-2</v>
      </c>
      <c r="I127">
        <f>SUMPRODUCT(E127:F127,FE!$B$34:$C$34)</f>
        <v>-5.3138934865017765E-2</v>
      </c>
      <c r="J127">
        <f>_xlfn.NORM.S.INV(0.05)*_xlfn.STDEV.P($H$3:H127)</f>
        <v>-1.6683457056110674E-2</v>
      </c>
      <c r="K127">
        <f>_xlfn.NORM.S.INV(0.05)*_xlfn.STDEV.P($I$3:I127)</f>
        <v>-5.7078730339936011E-2</v>
      </c>
      <c r="N127">
        <f t="shared" si="2"/>
        <v>1</v>
      </c>
      <c r="O127">
        <f t="shared" si="3"/>
        <v>0</v>
      </c>
    </row>
    <row r="128" spans="1:15">
      <c r="A128">
        <v>126</v>
      </c>
      <c r="B128" s="1">
        <v>43397</v>
      </c>
      <c r="C128">
        <f>LN(Precios!B128/Precios!B127)</f>
        <v>-2.4431625342863188E-2</v>
      </c>
      <c r="D128">
        <f>LN(Precios!C128/Precios!C127)</f>
        <v>-1.0605017338320633E-2</v>
      </c>
      <c r="E128">
        <f>LN(Precios!D128/Precios!D127)</f>
        <v>-5.4401977714516568E-2</v>
      </c>
      <c r="F128">
        <f>LN(Precios!G128/Precios!G127)</f>
        <v>-2.1629579378066588E-2</v>
      </c>
      <c r="G128">
        <f>SUMPRODUCT(Rendimientos!E128:F128,FE!$B$34:$C$34)</f>
        <v>3.9263715410351938E-3</v>
      </c>
      <c r="H128">
        <f>SUMPRODUCT(E128:F128,FE!$B$24:$C$24)</f>
        <v>-4.3161321021433496E-2</v>
      </c>
      <c r="I128">
        <f>SUMPRODUCT(E128:F128,FE!$B$34:$C$34)</f>
        <v>3.9263715410351938E-3</v>
      </c>
      <c r="J128">
        <f>_xlfn.NORM.S.INV(0.05)*_xlfn.STDEV.P($H$3:H128)</f>
        <v>-1.7824477437897338E-2</v>
      </c>
      <c r="K128">
        <f>_xlfn.NORM.S.INV(0.05)*_xlfn.STDEV.P($I$3:I128)</f>
        <v>-5.6854410425230255E-2</v>
      </c>
      <c r="N128">
        <f t="shared" si="2"/>
        <v>0</v>
      </c>
      <c r="O128">
        <f t="shared" si="3"/>
        <v>0</v>
      </c>
    </row>
    <row r="129" spans="1:15">
      <c r="A129">
        <v>127</v>
      </c>
      <c r="B129" s="1">
        <v>43398</v>
      </c>
      <c r="C129">
        <f>LN(Precios!B129/Precios!B128)</f>
        <v>1.6185401858153918E-2</v>
      </c>
      <c r="D129">
        <f>LN(Precios!C129/Precios!C128)</f>
        <v>6.8666363657205543E-3</v>
      </c>
      <c r="E129">
        <f>LN(Precios!D129/Precios!D128)</f>
        <v>2.2590321500957428E-2</v>
      </c>
      <c r="F129">
        <f>LN(Precios!G129/Precios!G128)</f>
        <v>1.0092942992830298E-2</v>
      </c>
      <c r="G129">
        <f>SUMPRODUCT(Rendimientos!E129:F129,FE!$B$34:$C$34)</f>
        <v>3.4747400114187865E-4</v>
      </c>
      <c r="H129">
        <f>SUMPRODUCT(E129:F129,FE!$B$24:$C$24)</f>
        <v>1.8303825897822729E-2</v>
      </c>
      <c r="I129">
        <f>SUMPRODUCT(E129:F129,FE!$B$34:$C$34)</f>
        <v>3.4747400114187865E-4</v>
      </c>
      <c r="J129">
        <f>_xlfn.NORM.S.INV(0.05)*_xlfn.STDEV.P($H$3:H129)</f>
        <v>-1.7938292301119634E-2</v>
      </c>
      <c r="K129">
        <f>_xlfn.NORM.S.INV(0.05)*_xlfn.STDEV.P($I$3:I129)</f>
        <v>-5.6630135513307298E-2</v>
      </c>
      <c r="N129">
        <f t="shared" si="2"/>
        <v>0</v>
      </c>
      <c r="O129">
        <f t="shared" si="3"/>
        <v>0</v>
      </c>
    </row>
    <row r="130" spans="1:15">
      <c r="A130">
        <v>128</v>
      </c>
      <c r="B130" s="1">
        <v>43399</v>
      </c>
      <c r="C130">
        <f>LN(Precios!B130/Precios!B129)</f>
        <v>-1.1927781577805356E-2</v>
      </c>
      <c r="D130">
        <f>LN(Precios!C130/Precios!C129)</f>
        <v>-1.0260405499000749E-2</v>
      </c>
      <c r="E130">
        <f>LN(Precios!D130/Precios!D129)</f>
        <v>-8.5331505242522126E-3</v>
      </c>
      <c r="F130">
        <f>LN(Precios!G130/Precios!G129)</f>
        <v>-1.4206758006458427E-2</v>
      </c>
      <c r="G130">
        <f>SUMPRODUCT(Rendimientos!E130:F130,FE!$B$34:$C$34)</f>
        <v>-1.8631043127765694E-2</v>
      </c>
      <c r="H130">
        <f>SUMPRODUCT(E130:F130,FE!$B$24:$C$24)</f>
        <v>-1.0479150120133358E-2</v>
      </c>
      <c r="I130">
        <f>SUMPRODUCT(E130:F130,FE!$B$34:$C$34)</f>
        <v>-1.8631043127765694E-2</v>
      </c>
      <c r="J130">
        <f>_xlfn.NORM.S.INV(0.05)*_xlfn.STDEV.P($H$3:H130)</f>
        <v>-1.7942707413239615E-2</v>
      </c>
      <c r="K130">
        <f>_xlfn.NORM.S.INV(0.05)*_xlfn.STDEV.P($I$3:I130)</f>
        <v>-5.6474423453791715E-2</v>
      </c>
      <c r="N130">
        <f t="shared" si="2"/>
        <v>1</v>
      </c>
      <c r="O130">
        <f t="shared" si="3"/>
        <v>1</v>
      </c>
    </row>
    <row r="131" spans="1:15">
      <c r="A131">
        <v>129</v>
      </c>
      <c r="B131" s="1">
        <v>43402</v>
      </c>
      <c r="C131">
        <f>LN(Precios!B131/Precios!B130)</f>
        <v>-9.9892488145965231E-3</v>
      </c>
      <c r="D131">
        <f>LN(Precios!C131/Precios!C130)</f>
        <v>-4.2917987490552298E-2</v>
      </c>
      <c r="E131">
        <f>LN(Precios!D131/Precios!D130)</f>
        <v>-1.3260842680567261E-3</v>
      </c>
      <c r="F131">
        <f>LN(Precios!G131/Precios!G130)</f>
        <v>-9.1473072840094011E-2</v>
      </c>
      <c r="G131">
        <f>SUMPRODUCT(Rendimientos!E131:F131,FE!$B$34:$C$34)</f>
        <v>-0.16176978996773556</v>
      </c>
      <c r="H131">
        <f>SUMPRODUCT(E131:F131,FE!$B$24:$C$24)</f>
        <v>-3.2245742330632321E-2</v>
      </c>
      <c r="I131">
        <f>SUMPRODUCT(E131:F131,FE!$B$34:$C$34)</f>
        <v>-0.16176978996773556</v>
      </c>
      <c r="J131">
        <f>_xlfn.NORM.S.INV(0.05)*_xlfn.STDEV.P($H$3:H131)</f>
        <v>-1.8494920512855176E-2</v>
      </c>
      <c r="K131">
        <f>_xlfn.NORM.S.INV(0.05)*_xlfn.STDEV.P($I$3:I131)</f>
        <v>-6.0906861213927341E-2</v>
      </c>
      <c r="N131">
        <f t="shared" si="2"/>
        <v>0</v>
      </c>
      <c r="O131">
        <f t="shared" si="3"/>
        <v>1</v>
      </c>
    </row>
    <row r="132" spans="1:15">
      <c r="A132">
        <v>130</v>
      </c>
      <c r="B132" s="1">
        <v>43403</v>
      </c>
      <c r="C132">
        <f>LN(Precios!B132/Precios!B131)</f>
        <v>1.7508207143035737E-2</v>
      </c>
      <c r="D132">
        <f>LN(Precios!C132/Precios!C131)</f>
        <v>-7.8019322222015637E-3</v>
      </c>
      <c r="E132">
        <f>LN(Precios!D132/Precios!D131)</f>
        <v>1.5101252736892072E-2</v>
      </c>
      <c r="F132">
        <f>LN(Precios!G132/Precios!G131)</f>
        <v>-6.2104211410703276E-2</v>
      </c>
      <c r="G132">
        <f>SUMPRODUCT(Rendimientos!E132:F132,FE!$B$34:$C$34)</f>
        <v>-0.12230911409089412</v>
      </c>
      <c r="H132">
        <f>SUMPRODUCT(E132:F132,FE!$B$24:$C$24)</f>
        <v>-1.1379571412862865E-2</v>
      </c>
      <c r="I132">
        <f>SUMPRODUCT(E132:F132,FE!$B$34:$C$34)</f>
        <v>-0.12230911409089412</v>
      </c>
      <c r="J132">
        <f>_xlfn.NORM.S.INV(0.05)*_xlfn.STDEV.P($H$3:H132)</f>
        <v>-1.8502117021567881E-2</v>
      </c>
      <c r="K132">
        <f>_xlfn.NORM.S.INV(0.05)*_xlfn.STDEV.P($I$3:I132)</f>
        <v>-6.3119310554833302E-2</v>
      </c>
      <c r="N132">
        <f t="shared" si="2"/>
        <v>0</v>
      </c>
      <c r="O132">
        <f t="shared" si="3"/>
        <v>0</v>
      </c>
    </row>
    <row r="133" spans="1:15">
      <c r="A133">
        <v>131</v>
      </c>
      <c r="B133" s="1">
        <v>43404</v>
      </c>
      <c r="C133">
        <f>LN(Precios!B133/Precios!B132)</f>
        <v>9.6467269663559688E-3</v>
      </c>
      <c r="D133">
        <f>LN(Precios!C133/Precios!C132)</f>
        <v>9.246222766959725E-3</v>
      </c>
      <c r="E133">
        <f>LN(Precios!D133/Precios!D132)</f>
        <v>6.0978267493375343E-4</v>
      </c>
      <c r="F133">
        <f>LN(Precios!G133/Precios!G132)</f>
        <v>4.1905073965916254E-3</v>
      </c>
      <c r="G133">
        <f>SUMPRODUCT(Rendimientos!E133:F133,FE!$B$34:$C$34)</f>
        <v>6.9827603254755469E-3</v>
      </c>
      <c r="H133">
        <f>SUMPRODUCT(E133:F133,FE!$B$24:$C$24)</f>
        <v>1.8379411055550864E-3</v>
      </c>
      <c r="I133">
        <f>SUMPRODUCT(E133:F133,FE!$B$34:$C$34)</f>
        <v>6.9827603254755469E-3</v>
      </c>
      <c r="J133">
        <f>_xlfn.NORM.S.INV(0.05)*_xlfn.STDEV.P($H$3:H133)</f>
        <v>-1.84325540829142E-2</v>
      </c>
      <c r="K133">
        <f>_xlfn.NORM.S.INV(0.05)*_xlfn.STDEV.P($I$3:I133)</f>
        <v>-6.2891455862309556E-2</v>
      </c>
      <c r="N133">
        <f t="shared" ref="N133:N196" si="4">IF(J133&gt;H134,1,0)</f>
        <v>0</v>
      </c>
      <c r="O133">
        <f t="shared" ref="O133:O196" si="5">IF(K133&gt;I134,1,0)</f>
        <v>0</v>
      </c>
    </row>
    <row r="134" spans="1:15">
      <c r="A134">
        <v>132</v>
      </c>
      <c r="B134" s="1">
        <v>43405</v>
      </c>
      <c r="C134">
        <f>LN(Precios!B134/Precios!B133)</f>
        <v>1.0495081133103101E-2</v>
      </c>
      <c r="D134">
        <f>LN(Precios!C134/Precios!C133)</f>
        <v>3.3659972261487855E-2</v>
      </c>
      <c r="E134">
        <f>LN(Precios!D134/Precios!D133)</f>
        <v>1.099911491574785E-2</v>
      </c>
      <c r="F134">
        <f>LN(Precios!G134/Precios!G133)</f>
        <v>4.5690352011022263E-2</v>
      </c>
      <c r="G134">
        <f>SUMPRODUCT(Rendimientos!E134:F134,FE!$B$34:$C$34)</f>
        <v>7.2742615425741647E-2</v>
      </c>
      <c r="H134">
        <f>SUMPRODUCT(E134:F134,FE!$B$24:$C$24)</f>
        <v>2.2897917146911296E-2</v>
      </c>
      <c r="I134">
        <f>SUMPRODUCT(E134:F134,FE!$B$34:$C$34)</f>
        <v>7.2742615425741647E-2</v>
      </c>
      <c r="J134">
        <f>_xlfn.NORM.S.INV(0.05)*_xlfn.STDEV.P($H$3:H134)</f>
        <v>-1.8641199629549909E-2</v>
      </c>
      <c r="K134">
        <f>_xlfn.NORM.S.INV(0.05)*_xlfn.STDEV.P($I$3:I134)</f>
        <v>-6.3554523736411517E-2</v>
      </c>
      <c r="N134">
        <f t="shared" si="4"/>
        <v>0</v>
      </c>
      <c r="O134">
        <f t="shared" si="5"/>
        <v>0</v>
      </c>
    </row>
    <row r="135" spans="1:15">
      <c r="A135">
        <v>133</v>
      </c>
      <c r="B135" s="1">
        <v>43409</v>
      </c>
      <c r="C135">
        <f>LN(Precios!B135/Precios!B134)</f>
        <v>3.1847436286958964E-3</v>
      </c>
      <c r="D135">
        <f>LN(Precios!C135/Precios!C134)</f>
        <v>2.9711003096887616E-2</v>
      </c>
      <c r="E135">
        <f>LN(Precios!D135/Precios!D134)</f>
        <v>-5.6143529033413605E-3</v>
      </c>
      <c r="F135">
        <f>LN(Precios!G135/Precios!G134)</f>
        <v>5.0804672499751839E-2</v>
      </c>
      <c r="G135">
        <f>SUMPRODUCT(Rendimientos!E135:F135,FE!$B$34:$C$34)</f>
        <v>9.4800288240250372E-2</v>
      </c>
      <c r="H135">
        <f>SUMPRODUCT(E135:F135,FE!$B$24:$C$24)</f>
        <v>1.3736897774249454E-2</v>
      </c>
      <c r="I135">
        <f>SUMPRODUCT(E135:F135,FE!$B$34:$C$34)</f>
        <v>9.4800288240250372E-2</v>
      </c>
      <c r="J135">
        <f>_xlfn.NORM.S.INV(0.05)*_xlfn.STDEV.P($H$3:H135)</f>
        <v>-1.8665187937110909E-2</v>
      </c>
      <c r="K135">
        <f>_xlfn.NORM.S.INV(0.05)*_xlfn.STDEV.P($I$3:I135)</f>
        <v>-6.4776536010774516E-2</v>
      </c>
      <c r="N135">
        <f t="shared" si="4"/>
        <v>0</v>
      </c>
      <c r="O135">
        <f t="shared" si="5"/>
        <v>0</v>
      </c>
    </row>
    <row r="136" spans="1:15">
      <c r="A136">
        <v>134</v>
      </c>
      <c r="B136" s="1">
        <v>43410</v>
      </c>
      <c r="C136">
        <f>LN(Precios!B136/Precios!B135)</f>
        <v>6.7836330209826712E-3</v>
      </c>
      <c r="D136">
        <f>LN(Precios!C136/Precios!C135)</f>
        <v>-1.049998959183876E-2</v>
      </c>
      <c r="E136">
        <f>LN(Precios!D136/Precios!D135)</f>
        <v>1.0854689623757921E-2</v>
      </c>
      <c r="F136">
        <f>LN(Precios!G136/Precios!G135)</f>
        <v>-7.4396624833202194E-3</v>
      </c>
      <c r="G136">
        <f>SUMPRODUCT(Rendimientos!E136:F136,FE!$B$34:$C$34)</f>
        <v>-2.1705617624761961E-2</v>
      </c>
      <c r="H136">
        <f>SUMPRODUCT(E136:F136,FE!$B$24:$C$24)</f>
        <v>4.5798808854139311E-3</v>
      </c>
      <c r="I136">
        <f>SUMPRODUCT(E136:F136,FE!$B$34:$C$34)</f>
        <v>-2.1705617624761961E-2</v>
      </c>
      <c r="J136">
        <f>_xlfn.NORM.S.INV(0.05)*_xlfn.STDEV.P($H$3:H136)</f>
        <v>-1.8603709797645761E-2</v>
      </c>
      <c r="K136">
        <f>_xlfn.NORM.S.INV(0.05)*_xlfn.STDEV.P($I$3:I136)</f>
        <v>-6.4602425121427762E-2</v>
      </c>
      <c r="N136">
        <f t="shared" si="4"/>
        <v>0</v>
      </c>
      <c r="O136">
        <f t="shared" si="5"/>
        <v>0</v>
      </c>
    </row>
    <row r="137" spans="1:15">
      <c r="A137">
        <v>135</v>
      </c>
      <c r="B137" s="1">
        <v>43411</v>
      </c>
      <c r="C137">
        <f>LN(Precios!B137/Precios!B136)</f>
        <v>2.1048224217945364E-2</v>
      </c>
      <c r="D137">
        <f>LN(Precios!C137/Precios!C136)</f>
        <v>1.2634524058750046E-2</v>
      </c>
      <c r="E137">
        <f>LN(Precios!D137/Precios!D136)</f>
        <v>2.9089685126574023E-3</v>
      </c>
      <c r="F137">
        <f>LN(Precios!G137/Precios!G136)</f>
        <v>1.8678933416382748E-3</v>
      </c>
      <c r="G137">
        <f>SUMPRODUCT(Rendimientos!E137:F137,FE!$B$34:$C$34)</f>
        <v>1.0560618210849236E-3</v>
      </c>
      <c r="H137">
        <f>SUMPRODUCT(E137:F137,FE!$B$24:$C$24)</f>
        <v>2.5518884946196868E-3</v>
      </c>
      <c r="I137">
        <f>SUMPRODUCT(E137:F137,FE!$B$34:$C$34)</f>
        <v>1.0560618210849236E-3</v>
      </c>
      <c r="J137">
        <f>_xlfn.NORM.S.INV(0.05)*_xlfn.STDEV.P($H$3:H137)</f>
        <v>-1.8536550582931289E-2</v>
      </c>
      <c r="K137">
        <f>_xlfn.NORM.S.INV(0.05)*_xlfn.STDEV.P($I$3:I137)</f>
        <v>-6.4363316755889188E-2</v>
      </c>
      <c r="N137">
        <f t="shared" si="4"/>
        <v>1</v>
      </c>
      <c r="O137">
        <f t="shared" si="5"/>
        <v>1</v>
      </c>
    </row>
    <row r="138" spans="1:15">
      <c r="A138">
        <v>136</v>
      </c>
      <c r="B138" s="1">
        <v>43412</v>
      </c>
      <c r="C138">
        <f>LN(Precios!B138/Precios!B137)</f>
        <v>4.1702055461648597E-4</v>
      </c>
      <c r="D138">
        <f>LN(Precios!C138/Precios!C137)</f>
        <v>-5.9884432264960936E-2</v>
      </c>
      <c r="E138">
        <f>LN(Precios!D138/Precios!D137)</f>
        <v>-9.0110028305551305E-3</v>
      </c>
      <c r="F138">
        <f>LN(Precios!G138/Precios!G137)</f>
        <v>-0.12490614510025722</v>
      </c>
      <c r="G138">
        <f>SUMPRODUCT(Rendimientos!E138:F138,FE!$B$34:$C$34)</f>
        <v>-0.21528129974106522</v>
      </c>
      <c r="H138">
        <f>SUMPRODUCT(E138:F138,FE!$B$24:$C$24)</f>
        <v>-4.8762060817691112E-2</v>
      </c>
      <c r="I138">
        <f>SUMPRODUCT(E138:F138,FE!$B$34:$C$34)</f>
        <v>-0.21528129974106522</v>
      </c>
      <c r="J138">
        <f>_xlfn.NORM.S.INV(0.05)*_xlfn.STDEV.P($H$3:H138)</f>
        <v>-1.9732857784226912E-2</v>
      </c>
      <c r="K138">
        <f>_xlfn.NORM.S.INV(0.05)*_xlfn.STDEV.P($I$3:I138)</f>
        <v>-7.0849791288812539E-2</v>
      </c>
      <c r="N138">
        <f t="shared" si="4"/>
        <v>0</v>
      </c>
      <c r="O138">
        <f t="shared" si="5"/>
        <v>0</v>
      </c>
    </row>
    <row r="139" spans="1:15">
      <c r="A139">
        <v>137</v>
      </c>
      <c r="B139" s="1">
        <v>43413</v>
      </c>
      <c r="C139">
        <f>LN(Precios!B139/Precios!B138)</f>
        <v>-7.7393252450708517E-3</v>
      </c>
      <c r="D139">
        <f>LN(Precios!C139/Precios!C138)</f>
        <v>1.6616552155402102E-3</v>
      </c>
      <c r="E139">
        <f>LN(Precios!D139/Precios!D138)</f>
        <v>1.709443335930004E-2</v>
      </c>
      <c r="F139">
        <f>LN(Precios!G139/Precios!G138)</f>
        <v>-2.5411753730984556E-2</v>
      </c>
      <c r="G139">
        <f>SUMPRODUCT(Rendimientos!E139:F139,FE!$B$34:$C$34)</f>
        <v>-5.8558123425548128E-2</v>
      </c>
      <c r="H139">
        <f>SUMPRODUCT(E139:F139,FE!$B$24:$C$24)</f>
        <v>2.5151690799923195E-3</v>
      </c>
      <c r="I139">
        <f>SUMPRODUCT(E139:F139,FE!$B$34:$C$34)</f>
        <v>-5.8558123425548128E-2</v>
      </c>
      <c r="J139">
        <f>_xlfn.NORM.S.INV(0.05)*_xlfn.STDEV.P($H$3:H139)</f>
        <v>-1.9663078808476057E-2</v>
      </c>
      <c r="K139">
        <f>_xlfn.NORM.S.INV(0.05)*_xlfn.STDEV.P($I$3:I139)</f>
        <v>-7.1026022444883319E-2</v>
      </c>
      <c r="N139">
        <f t="shared" si="4"/>
        <v>1</v>
      </c>
      <c r="O139">
        <f t="shared" si="5"/>
        <v>1</v>
      </c>
    </row>
    <row r="140" spans="1:15">
      <c r="A140">
        <v>138</v>
      </c>
      <c r="B140" s="1">
        <v>43416</v>
      </c>
      <c r="C140">
        <f>LN(Precios!B140/Precios!B139)</f>
        <v>-2.344059265594832E-2</v>
      </c>
      <c r="D140">
        <f>LN(Precios!C140/Precios!C139)</f>
        <v>-2.1782045610668512E-2</v>
      </c>
      <c r="E140">
        <f>LN(Precios!D140/Precios!D139)</f>
        <v>-1.1078085173154452E-2</v>
      </c>
      <c r="F140">
        <f>LN(Precios!G140/Precios!G139)</f>
        <v>-8.1088448034260796E-2</v>
      </c>
      <c r="G140">
        <f>SUMPRODUCT(Rendimientos!E140:F140,FE!$B$34:$C$34)</f>
        <v>-0.13568260311374988</v>
      </c>
      <c r="H140">
        <f>SUMPRODUCT(E140:F140,FE!$B$24:$C$24)</f>
        <v>-3.5091050162799349E-2</v>
      </c>
      <c r="I140">
        <f>SUMPRODUCT(E140:F140,FE!$B$34:$C$34)</f>
        <v>-0.13568260311374988</v>
      </c>
      <c r="J140">
        <f>_xlfn.NORM.S.INV(0.05)*_xlfn.STDEV.P($H$3:H140)</f>
        <v>-2.0206009267961605E-2</v>
      </c>
      <c r="K140">
        <f>_xlfn.NORM.S.INV(0.05)*_xlfn.STDEV.P($I$3:I140)</f>
        <v>-7.3152846935110288E-2</v>
      </c>
      <c r="N140">
        <f t="shared" si="4"/>
        <v>0</v>
      </c>
      <c r="O140">
        <f t="shared" si="5"/>
        <v>0</v>
      </c>
    </row>
    <row r="141" spans="1:15">
      <c r="A141">
        <v>139</v>
      </c>
      <c r="B141" s="1">
        <v>43417</v>
      </c>
      <c r="C141">
        <f>LN(Precios!B141/Precios!B140)</f>
        <v>-3.974061184743684E-3</v>
      </c>
      <c r="D141">
        <f>LN(Precios!C141/Precios!C140)</f>
        <v>-2.0732484339716105E-2</v>
      </c>
      <c r="E141">
        <f>LN(Precios!D141/Precios!D140)</f>
        <v>1.2845216923566189E-3</v>
      </c>
      <c r="F141">
        <f>LN(Precios!G141/Precios!G140)</f>
        <v>-1.0088901864502365E-2</v>
      </c>
      <c r="G141">
        <f>SUMPRODUCT(Rendimientos!E141:F141,FE!$B$34:$C$34)</f>
        <v>-1.8957909595253918E-2</v>
      </c>
      <c r="H141">
        <f>SUMPRODUCT(E141:F141,FE!$B$24:$C$24)</f>
        <v>-2.6164668259443047E-3</v>
      </c>
      <c r="I141">
        <f>SUMPRODUCT(E141:F141,FE!$B$34:$C$34)</f>
        <v>-1.8957909595253918E-2</v>
      </c>
      <c r="J141">
        <f>_xlfn.NORM.S.INV(0.05)*_xlfn.STDEV.P($H$3:H141)</f>
        <v>-2.0136719008124884E-2</v>
      </c>
      <c r="K141">
        <f>_xlfn.NORM.S.INV(0.05)*_xlfn.STDEV.P($I$3:I141)</f>
        <v>-7.2919462015963527E-2</v>
      </c>
      <c r="N141">
        <f t="shared" si="4"/>
        <v>0</v>
      </c>
      <c r="O141">
        <f t="shared" si="5"/>
        <v>0</v>
      </c>
    </row>
    <row r="142" spans="1:15">
      <c r="A142">
        <v>140</v>
      </c>
      <c r="B142" s="1">
        <v>43418</v>
      </c>
      <c r="C142">
        <f>LN(Precios!B142/Precios!B141)</f>
        <v>-8.1796092439151667E-3</v>
      </c>
      <c r="D142">
        <f>LN(Precios!C142/Precios!C141)</f>
        <v>-1.8255118689797449E-3</v>
      </c>
      <c r="E142">
        <f>LN(Precios!D142/Precios!D141)</f>
        <v>2.3079892281345389E-3</v>
      </c>
      <c r="F142">
        <f>LN(Precios!G142/Precios!G141)</f>
        <v>2.0003102360436478E-2</v>
      </c>
      <c r="G142">
        <f>SUMPRODUCT(Rendimientos!E142:F142,FE!$B$34:$C$34)</f>
        <v>3.3801770314929779E-2</v>
      </c>
      <c r="H142">
        <f>SUMPRODUCT(E142:F142,FE!$B$24:$C$24)</f>
        <v>8.3772640435894434E-3</v>
      </c>
      <c r="I142">
        <f>SUMPRODUCT(E142:F142,FE!$B$34:$C$34)</f>
        <v>3.3801770314929779E-2</v>
      </c>
      <c r="J142">
        <f>_xlfn.NORM.S.INV(0.05)*_xlfn.STDEV.P($H$3:H142)</f>
        <v>-2.0097609976276434E-2</v>
      </c>
      <c r="K142">
        <f>_xlfn.NORM.S.INV(0.05)*_xlfn.STDEV.P($I$3:I142)</f>
        <v>-7.2846641467409642E-2</v>
      </c>
      <c r="N142">
        <f t="shared" si="4"/>
        <v>0</v>
      </c>
      <c r="O142">
        <f t="shared" si="5"/>
        <v>0</v>
      </c>
    </row>
    <row r="143" spans="1:15">
      <c r="A143">
        <v>141</v>
      </c>
      <c r="B143" s="1">
        <v>43419</v>
      </c>
      <c r="C143">
        <f>LN(Precios!B143/Precios!B142)</f>
        <v>8.2895433310272819E-3</v>
      </c>
      <c r="D143">
        <f>LN(Precios!C143/Precios!C142)</f>
        <v>-2.1322226908992138E-2</v>
      </c>
      <c r="E143">
        <f>LN(Precios!D143/Precios!D142)</f>
        <v>-8.5386158955509168E-5</v>
      </c>
      <c r="F143">
        <f>LN(Precios!G143/Precios!G142)</f>
        <v>-3.5170596752523244E-2</v>
      </c>
      <c r="G143">
        <f>SUMPRODUCT(Rendimientos!E143:F143,FE!$B$34:$C$34)</f>
        <v>-6.2530081118313902E-2</v>
      </c>
      <c r="H143">
        <f>SUMPRODUCT(E143:F143,FE!$B$24:$C$24)</f>
        <v>-1.2119317982864163E-2</v>
      </c>
      <c r="I143">
        <f>SUMPRODUCT(E143:F143,FE!$B$34:$C$34)</f>
        <v>-6.2530081118313902E-2</v>
      </c>
      <c r="J143">
        <f>_xlfn.NORM.S.INV(0.05)*_xlfn.STDEV.P($H$3:H143)</f>
        <v>-2.0097501976321343E-2</v>
      </c>
      <c r="K143">
        <f>_xlfn.NORM.S.INV(0.05)*_xlfn.STDEV.P($I$3:I143)</f>
        <v>-7.304074225585358E-2</v>
      </c>
      <c r="N143">
        <f t="shared" si="4"/>
        <v>0</v>
      </c>
      <c r="O143">
        <f t="shared" si="5"/>
        <v>0</v>
      </c>
    </row>
    <row r="144" spans="1:15">
      <c r="A144">
        <v>142</v>
      </c>
      <c r="B144" s="1">
        <v>43420</v>
      </c>
      <c r="C144">
        <f>LN(Precios!B144/Precios!B143)</f>
        <v>4.8893159654633308E-3</v>
      </c>
      <c r="D144">
        <f>LN(Precios!C144/Precios!C143)</f>
        <v>2.0738974871480034E-2</v>
      </c>
      <c r="E144">
        <f>LN(Precios!D144/Precios!D143)</f>
        <v>-7.8868818592754408E-3</v>
      </c>
      <c r="F144">
        <f>LN(Precios!G144/Precios!G143)</f>
        <v>2.1373875171050192E-2</v>
      </c>
      <c r="G144">
        <f>SUMPRODUCT(Rendimientos!E144:F144,FE!$B$34:$C$34)</f>
        <v>4.4191444481840134E-2</v>
      </c>
      <c r="H144">
        <f>SUMPRODUCT(E144:F144,FE!$B$24:$C$24)</f>
        <v>2.1493114330472778E-3</v>
      </c>
      <c r="I144">
        <f>SUMPRODUCT(E144:F144,FE!$B$34:$C$34)</f>
        <v>4.4191444481840134E-2</v>
      </c>
      <c r="J144">
        <f>_xlfn.NORM.S.INV(0.05)*_xlfn.STDEV.P($H$3:H144)</f>
        <v>-2.0028699555314933E-2</v>
      </c>
      <c r="K144">
        <f>_xlfn.NORM.S.INV(0.05)*_xlfn.STDEV.P($I$3:I144)</f>
        <v>-7.3085708427366433E-2</v>
      </c>
      <c r="N144">
        <f t="shared" si="4"/>
        <v>1</v>
      </c>
      <c r="O144">
        <f t="shared" si="5"/>
        <v>0</v>
      </c>
    </row>
    <row r="145" spans="1:15">
      <c r="A145">
        <v>143</v>
      </c>
      <c r="B145" s="1">
        <v>43424</v>
      </c>
      <c r="C145">
        <f>LN(Precios!B145/Precios!B144)</f>
        <v>-3.7999826847557844E-2</v>
      </c>
      <c r="D145">
        <f>LN(Precios!C145/Precios!C144)</f>
        <v>-1.2409118982897196E-2</v>
      </c>
      <c r="E145">
        <f>LN(Precios!D145/Precios!D144)</f>
        <v>-3.7889299335931312E-2</v>
      </c>
      <c r="F145">
        <f>LN(Precios!G145/Precios!G144)</f>
        <v>1.0229806983362848E-3</v>
      </c>
      <c r="G145">
        <f>SUMPRODUCT(Rendimientos!E145:F145,FE!$B$34:$C$34)</f>
        <v>3.1366817865726468E-2</v>
      </c>
      <c r="H145">
        <f>SUMPRODUCT(E145:F145,FE!$B$24:$C$24)</f>
        <v>-2.4542714916937776E-2</v>
      </c>
      <c r="I145">
        <f>SUMPRODUCT(E145:F145,FE!$B$34:$C$34)</f>
        <v>3.1366817865726468E-2</v>
      </c>
      <c r="J145">
        <f>_xlfn.NORM.S.INV(0.05)*_xlfn.STDEV.P($H$3:H145)</f>
        <v>-2.0241462512413579E-2</v>
      </c>
      <c r="K145">
        <f>_xlfn.NORM.S.INV(0.05)*_xlfn.STDEV.P($I$3:I145)</f>
        <v>-7.2988793958022685E-2</v>
      </c>
      <c r="N145">
        <f t="shared" si="4"/>
        <v>0</v>
      </c>
      <c r="O145">
        <f t="shared" si="5"/>
        <v>0</v>
      </c>
    </row>
    <row r="146" spans="1:15">
      <c r="A146">
        <v>144</v>
      </c>
      <c r="B146" s="1">
        <v>43425</v>
      </c>
      <c r="C146">
        <f>LN(Precios!B146/Precios!B145)</f>
        <v>-3.8830721154713175E-5</v>
      </c>
      <c r="D146">
        <f>LN(Precios!C146/Precios!C145)</f>
        <v>-7.1416784027195758E-3</v>
      </c>
      <c r="E146">
        <f>LN(Precios!D146/Precios!D145)</f>
        <v>1.0315787343800535E-2</v>
      </c>
      <c r="F146">
        <f>LN(Precios!G146/Precios!G145)</f>
        <v>-2.0617316681415816E-2</v>
      </c>
      <c r="G146">
        <f>SUMPRODUCT(Rendimientos!E146:F146,FE!$B$34:$C$34)</f>
        <v>-4.4738983949345508E-2</v>
      </c>
      <c r="H146">
        <f>SUMPRODUCT(E146:F146,FE!$B$24:$C$24)</f>
        <v>-2.9400688697922561E-4</v>
      </c>
      <c r="I146">
        <f>SUMPRODUCT(E146:F146,FE!$B$34:$C$34)</f>
        <v>-4.4738983949345508E-2</v>
      </c>
      <c r="J146">
        <f>_xlfn.NORM.S.INV(0.05)*_xlfn.STDEV.P($H$3:H146)</f>
        <v>-2.017107274913987E-2</v>
      </c>
      <c r="K146">
        <f>_xlfn.NORM.S.INV(0.05)*_xlfn.STDEV.P($I$3:I146)</f>
        <v>-7.2952451654537634E-2</v>
      </c>
      <c r="N146">
        <f t="shared" si="4"/>
        <v>0</v>
      </c>
      <c r="O146">
        <f t="shared" si="5"/>
        <v>0</v>
      </c>
    </row>
    <row r="147" spans="1:15">
      <c r="A147">
        <v>145</v>
      </c>
      <c r="B147" s="1">
        <v>43427</v>
      </c>
      <c r="C147">
        <f>LN(Precios!B147/Precios!B146)</f>
        <v>-7.3328596677215089E-3</v>
      </c>
      <c r="D147">
        <f>LN(Precios!C147/Precios!C146)</f>
        <v>-8.6056114372533698E-3</v>
      </c>
      <c r="E147">
        <f>LN(Precios!D147/Precios!D146)</f>
        <v>-8.4403681738881731E-3</v>
      </c>
      <c r="F147">
        <f>LN(Precios!G147/Precios!G146)</f>
        <v>-8.3729695063874683E-4</v>
      </c>
      <c r="G147">
        <f>SUMPRODUCT(Rendimientos!E147:F147,FE!$B$34:$C$34)</f>
        <v>5.0915860386690527E-3</v>
      </c>
      <c r="H147">
        <f>SUMPRODUCT(E147:F147,FE!$B$24:$C$24)</f>
        <v>-5.8325787604856117E-3</v>
      </c>
      <c r="I147">
        <f>SUMPRODUCT(E147:F147,FE!$B$34:$C$34)</f>
        <v>5.0915860386690527E-3</v>
      </c>
      <c r="J147">
        <f>_xlfn.NORM.S.INV(0.05)*_xlfn.STDEV.P($H$3:H147)</f>
        <v>-2.0116474958475721E-2</v>
      </c>
      <c r="K147">
        <f>_xlfn.NORM.S.INV(0.05)*_xlfn.STDEV.P($I$3:I147)</f>
        <v>-7.2710557522741429E-2</v>
      </c>
      <c r="N147">
        <f t="shared" si="4"/>
        <v>1</v>
      </c>
      <c r="O147">
        <f t="shared" si="5"/>
        <v>1</v>
      </c>
    </row>
    <row r="148" spans="1:15">
      <c r="A148">
        <v>146</v>
      </c>
      <c r="B148" s="1">
        <v>43430</v>
      </c>
      <c r="C148">
        <f>LN(Precios!B148/Precios!B147)</f>
        <v>1.448288504742362E-2</v>
      </c>
      <c r="D148">
        <f>LN(Precios!C148/Precios!C147)</f>
        <v>-4.2628166548752101E-2</v>
      </c>
      <c r="E148">
        <f>LN(Precios!D148/Precios!D147)</f>
        <v>4.1846653239896985E-3</v>
      </c>
      <c r="F148">
        <f>LN(Precios!G148/Precios!G147)</f>
        <v>-0.14334894244742083</v>
      </c>
      <c r="G148">
        <f>SUMPRODUCT(Rendimientos!E148:F148,FE!$B$34:$C$34)</f>
        <v>-0.25839580598229756</v>
      </c>
      <c r="H148">
        <f>SUMPRODUCT(E148:F148,FE!$B$24:$C$24)</f>
        <v>-4.6418119941375777E-2</v>
      </c>
      <c r="I148">
        <f>SUMPRODUCT(E148:F148,FE!$B$34:$C$34)</f>
        <v>-0.25839580598229756</v>
      </c>
      <c r="J148">
        <f>_xlfn.NORM.S.INV(0.05)*_xlfn.STDEV.P($H$3:H148)</f>
        <v>-2.100706899903633E-2</v>
      </c>
      <c r="K148">
        <f>_xlfn.NORM.S.INV(0.05)*_xlfn.STDEV.P($I$3:I148)</f>
        <v>-8.0274669427850415E-2</v>
      </c>
      <c r="N148">
        <f t="shared" si="4"/>
        <v>0</v>
      </c>
      <c r="O148">
        <f t="shared" si="5"/>
        <v>0</v>
      </c>
    </row>
    <row r="149" spans="1:15">
      <c r="A149">
        <v>147</v>
      </c>
      <c r="B149" s="1">
        <v>43431</v>
      </c>
      <c r="C149">
        <f>LN(Precios!B149/Precios!B148)</f>
        <v>4.3932956891990314E-3</v>
      </c>
      <c r="D149">
        <f>LN(Precios!C149/Precios!C148)</f>
        <v>9.5918476341888582E-3</v>
      </c>
      <c r="E149">
        <f>LN(Precios!D149/Precios!D148)</f>
        <v>1.1923303100395207E-2</v>
      </c>
      <c r="F149">
        <f>LN(Precios!G149/Precios!G148)</f>
        <v>8.4990727210626019E-3</v>
      </c>
      <c r="G149">
        <f>SUMPRODUCT(Rendimientos!E149:F149,FE!$B$34:$C$34)</f>
        <v>5.8288542460054413E-3</v>
      </c>
      <c r="H149">
        <f>SUMPRODUCT(E149:F149,FE!$B$24:$C$24)</f>
        <v>1.0748820911543819E-2</v>
      </c>
      <c r="I149">
        <f>SUMPRODUCT(E149:F149,FE!$B$34:$C$34)</f>
        <v>5.8288542460054413E-3</v>
      </c>
      <c r="J149">
        <f>_xlfn.NORM.S.INV(0.05)*_xlfn.STDEV.P($H$3:H149)</f>
        <v>-2.0990354571802851E-2</v>
      </c>
      <c r="K149">
        <f>_xlfn.NORM.S.INV(0.05)*_xlfn.STDEV.P($I$3:I149)</f>
        <v>-8.0015807307746323E-2</v>
      </c>
      <c r="N149">
        <f t="shared" si="4"/>
        <v>0</v>
      </c>
      <c r="O149">
        <f t="shared" si="5"/>
        <v>0</v>
      </c>
    </row>
    <row r="150" spans="1:15">
      <c r="A150">
        <v>148</v>
      </c>
      <c r="B150" s="1">
        <v>43432</v>
      </c>
      <c r="C150">
        <f>LN(Precios!B150/Precios!B149)</f>
        <v>2.4652471760012763E-2</v>
      </c>
      <c r="D150">
        <f>LN(Precios!C150/Precios!C149)</f>
        <v>2.9265638278371864E-2</v>
      </c>
      <c r="E150">
        <f>LN(Precios!D150/Precios!D149)</f>
        <v>1.9131018250709311E-2</v>
      </c>
      <c r="F150">
        <f>LN(Precios!G150/Precios!G149)</f>
        <v>6.6456370833047576E-2</v>
      </c>
      <c r="G150">
        <f>SUMPRODUCT(Rendimientos!E150:F150,FE!$B$34:$C$34)</f>
        <v>0.10336073088039452</v>
      </c>
      <c r="H150">
        <f>SUMPRODUCT(E150:F150,FE!$B$24:$C$24)</f>
        <v>3.5363215717487746E-2</v>
      </c>
      <c r="I150">
        <f>SUMPRODUCT(E150:F150,FE!$B$34:$C$34)</f>
        <v>0.10336073088039452</v>
      </c>
      <c r="J150">
        <f>_xlfn.NORM.S.INV(0.05)*_xlfn.STDEV.P($H$3:H150)</f>
        <v>-2.146697041041621E-2</v>
      </c>
      <c r="K150">
        <f>_xlfn.NORM.S.INV(0.05)*_xlfn.STDEV.P($I$3:I150)</f>
        <v>-8.1080928480862555E-2</v>
      </c>
      <c r="N150">
        <f t="shared" si="4"/>
        <v>0</v>
      </c>
      <c r="O150">
        <f t="shared" si="5"/>
        <v>0</v>
      </c>
    </row>
    <row r="151" spans="1:15">
      <c r="A151">
        <v>149</v>
      </c>
      <c r="B151" s="1">
        <v>43433</v>
      </c>
      <c r="C151">
        <f>LN(Precios!B151/Precios!B150)</f>
        <v>-1.0882499086534941E-3</v>
      </c>
      <c r="D151">
        <f>LN(Precios!C151/Precios!C150)</f>
        <v>2.2291329389686438E-2</v>
      </c>
      <c r="E151">
        <f>LN(Precios!D151/Precios!D150)</f>
        <v>4.3831448283957394E-3</v>
      </c>
      <c r="F151">
        <f>LN(Precios!G151/Precios!G150)</f>
        <v>1.8821717028888203E-2</v>
      </c>
      <c r="G151">
        <f>SUMPRODUCT(Rendimientos!E151:F151,FE!$B$34:$C$34)</f>
        <v>3.0080930917036716E-2</v>
      </c>
      <c r="H151">
        <f>SUMPRODUCT(E151:F151,FE!$B$24:$C$24)</f>
        <v>9.3354535235917607E-3</v>
      </c>
      <c r="I151">
        <f>SUMPRODUCT(E151:F151,FE!$B$34:$C$34)</f>
        <v>3.0080930917036716E-2</v>
      </c>
      <c r="J151">
        <f>_xlfn.NORM.S.INV(0.05)*_xlfn.STDEV.P($H$3:H151)</f>
        <v>-2.1432706946348516E-2</v>
      </c>
      <c r="K151">
        <f>_xlfn.NORM.S.INV(0.05)*_xlfn.STDEV.P($I$3:I151)</f>
        <v>-8.0943139242219644E-2</v>
      </c>
      <c r="N151">
        <f t="shared" si="4"/>
        <v>0</v>
      </c>
      <c r="O151">
        <f t="shared" si="5"/>
        <v>0</v>
      </c>
    </row>
    <row r="152" spans="1:15">
      <c r="A152">
        <v>150</v>
      </c>
      <c r="B152" s="1">
        <v>43434</v>
      </c>
      <c r="C152">
        <f>LN(Precios!B152/Precios!B151)</f>
        <v>7.8471547958043099E-3</v>
      </c>
      <c r="D152">
        <f>LN(Precios!C152/Precios!C151)</f>
        <v>-4.319866680436199E-3</v>
      </c>
      <c r="E152">
        <f>LN(Precios!D152/Precios!D151)</f>
        <v>-9.6510874052454145E-3</v>
      </c>
      <c r="F152">
        <f>LN(Precios!G152/Precios!G151)</f>
        <v>2.249156646654131E-2</v>
      </c>
      <c r="G152">
        <f>SUMPRODUCT(Rendimientos!E152:F152,FE!$B$34:$C$34)</f>
        <v>4.7556441985384383E-2</v>
      </c>
      <c r="H152">
        <f>SUMPRODUCT(E152:F152,FE!$B$24:$C$24)</f>
        <v>1.3735722387667685E-3</v>
      </c>
      <c r="I152">
        <f>SUMPRODUCT(E152:F152,FE!$B$34:$C$34)</f>
        <v>4.7556441985384383E-2</v>
      </c>
      <c r="J152">
        <f>_xlfn.NORM.S.INV(0.05)*_xlfn.STDEV.P($H$3:H152)</f>
        <v>-2.136203947551479E-2</v>
      </c>
      <c r="K152">
        <f>_xlfn.NORM.S.INV(0.05)*_xlfn.STDEV.P($I$3:I152)</f>
        <v>-8.0972650751134065E-2</v>
      </c>
      <c r="N152">
        <f t="shared" si="4"/>
        <v>0</v>
      </c>
      <c r="O152">
        <f t="shared" si="5"/>
        <v>0</v>
      </c>
    </row>
    <row r="153" spans="1:15">
      <c r="A153">
        <v>151</v>
      </c>
      <c r="B153" s="1">
        <v>43437</v>
      </c>
      <c r="C153">
        <f>LN(Precios!B153/Precios!B152)</f>
        <v>1.1212834959576069E-2</v>
      </c>
      <c r="D153">
        <f>LN(Precios!C153/Precios!C152)</f>
        <v>8.3279567909992011E-3</v>
      </c>
      <c r="E153">
        <f>LN(Precios!D153/Precios!D152)</f>
        <v>2.1623500186965703E-3</v>
      </c>
      <c r="F153">
        <f>LN(Precios!G153/Precios!G152)</f>
        <v>3.7895435374431151E-2</v>
      </c>
      <c r="G153">
        <f>SUMPRODUCT(Rendimientos!E153:F153,FE!$B$34:$C$34)</f>
        <v>6.5760133165668477E-2</v>
      </c>
      <c r="H153">
        <f>SUMPRODUCT(E153:F153,FE!$B$24:$C$24)</f>
        <v>1.4418497431066768E-2</v>
      </c>
      <c r="I153">
        <f>SUMPRODUCT(E153:F153,FE!$B$34:$C$34)</f>
        <v>6.5760133165668477E-2</v>
      </c>
      <c r="J153">
        <f>_xlfn.NORM.S.INV(0.05)*_xlfn.STDEV.P($H$3:H153)</f>
        <v>-2.1378833919838483E-2</v>
      </c>
      <c r="K153">
        <f>_xlfn.NORM.S.INV(0.05)*_xlfn.STDEV.P($I$3:I153)</f>
        <v>-8.1240514219163035E-2</v>
      </c>
      <c r="N153">
        <f t="shared" si="4"/>
        <v>0</v>
      </c>
      <c r="O153">
        <f t="shared" si="5"/>
        <v>0</v>
      </c>
    </row>
    <row r="154" spans="1:15">
      <c r="A154">
        <v>152</v>
      </c>
      <c r="B154" s="1">
        <v>43438</v>
      </c>
      <c r="C154">
        <f>LN(Precios!B154/Precios!B153)</f>
        <v>-3.1440347110446368E-2</v>
      </c>
      <c r="D154">
        <f>LN(Precios!C154/Precios!C153)</f>
        <v>-5.163040218964964E-3</v>
      </c>
      <c r="E154">
        <f>LN(Precios!D154/Precios!D153)</f>
        <v>-2.5109582178157633E-2</v>
      </c>
      <c r="F154">
        <f>LN(Precios!G154/Precios!G153)</f>
        <v>2.0960450284823826E-2</v>
      </c>
      <c r="G154">
        <f>SUMPRODUCT(Rendimientos!E154:F154,FE!$B$34:$C$34)</f>
        <v>5.688591037408125E-2</v>
      </c>
      <c r="H154">
        <f>SUMPRODUCT(E154:F154,FE!$B$24:$C$24)</f>
        <v>-9.307948942801833E-3</v>
      </c>
      <c r="I154">
        <f>SUMPRODUCT(E154:F154,FE!$B$34:$C$34)</f>
        <v>5.688591037408125E-2</v>
      </c>
      <c r="J154">
        <f>_xlfn.NORM.S.INV(0.05)*_xlfn.STDEV.P($H$3:H154)</f>
        <v>-2.1344456522211116E-2</v>
      </c>
      <c r="K154">
        <f>_xlfn.NORM.S.INV(0.05)*_xlfn.STDEV.P($I$3:I154)</f>
        <v>-8.1371844999485576E-2</v>
      </c>
      <c r="N154">
        <f t="shared" si="4"/>
        <v>0</v>
      </c>
      <c r="O154">
        <f t="shared" si="5"/>
        <v>0</v>
      </c>
    </row>
    <row r="155" spans="1:15">
      <c r="A155">
        <v>153</v>
      </c>
      <c r="B155" s="1">
        <v>43440</v>
      </c>
      <c r="C155">
        <f>LN(Precios!B155/Precios!B154)</f>
        <v>-3.1776079999514617E-3</v>
      </c>
      <c r="D155">
        <f>LN(Precios!C155/Precios!C154)</f>
        <v>2.9082188653814529E-3</v>
      </c>
      <c r="E155">
        <f>LN(Precios!D155/Precios!D154)</f>
        <v>1.2852289586343501E-2</v>
      </c>
      <c r="F155">
        <f>LN(Precios!G155/Precios!G154)</f>
        <v>-2.127239178657683E-2</v>
      </c>
      <c r="G155">
        <f>SUMPRODUCT(Rendimientos!E155:F155,FE!$B$34:$C$34)</f>
        <v>-4.7882854449188494E-2</v>
      </c>
      <c r="H155">
        <f>SUMPRODUCT(E155:F155,FE!$B$24:$C$24)</f>
        <v>1.1478111976740858E-3</v>
      </c>
      <c r="I155">
        <f>SUMPRODUCT(E155:F155,FE!$B$34:$C$34)</f>
        <v>-4.7882854449188494E-2</v>
      </c>
      <c r="J155">
        <f>_xlfn.NORM.S.INV(0.05)*_xlfn.STDEV.P($H$3:H155)</f>
        <v>-2.1275173934138924E-2</v>
      </c>
      <c r="K155">
        <f>_xlfn.NORM.S.INV(0.05)*_xlfn.STDEV.P($I$3:I155)</f>
        <v>-8.1321030820557846E-2</v>
      </c>
      <c r="N155">
        <f t="shared" si="4"/>
        <v>0</v>
      </c>
      <c r="O155">
        <f t="shared" si="5"/>
        <v>0</v>
      </c>
    </row>
    <row r="156" spans="1:15">
      <c r="A156">
        <v>154</v>
      </c>
      <c r="B156" s="1">
        <v>43441</v>
      </c>
      <c r="C156">
        <f>LN(Precios!B156/Precios!B155)</f>
        <v>-2.2650270192535973E-2</v>
      </c>
      <c r="D156">
        <f>LN(Precios!C156/Precios!C155)</f>
        <v>-2.7873616868912847E-3</v>
      </c>
      <c r="E156">
        <f>LN(Precios!D156/Precios!D155)</f>
        <v>-2.0768719633131219E-2</v>
      </c>
      <c r="F156">
        <f>LN(Precios!G156/Precios!G155)</f>
        <v>-2.1342996685975668E-2</v>
      </c>
      <c r="G156">
        <f>SUMPRODUCT(Rendimientos!E156:F156,FE!$B$34:$C$34)</f>
        <v>-2.1790818539774388E-2</v>
      </c>
      <c r="H156">
        <f>SUMPRODUCT(E156:F156,FE!$B$24:$C$24)</f>
        <v>-2.0965691826971559E-2</v>
      </c>
      <c r="I156">
        <f>SUMPRODUCT(E156:F156,FE!$B$34:$C$34)</f>
        <v>-2.1790818539774388E-2</v>
      </c>
      <c r="J156">
        <f>_xlfn.NORM.S.INV(0.05)*_xlfn.STDEV.P($H$3:H156)</f>
        <v>-2.1385527334375334E-2</v>
      </c>
      <c r="K156">
        <f>_xlfn.NORM.S.INV(0.05)*_xlfn.STDEV.P($I$3:I156)</f>
        <v>-8.1092453447944662E-2</v>
      </c>
      <c r="N156">
        <f t="shared" si="4"/>
        <v>0</v>
      </c>
      <c r="O156">
        <f t="shared" si="5"/>
        <v>0</v>
      </c>
    </row>
    <row r="157" spans="1:15">
      <c r="A157">
        <v>155</v>
      </c>
      <c r="B157" s="1">
        <v>43444</v>
      </c>
      <c r="C157">
        <f>LN(Precios!B157/Precios!B156)</f>
        <v>1.4057960354781477E-3</v>
      </c>
      <c r="D157">
        <f>LN(Precios!C157/Precios!C156)</f>
        <v>-1.2354203939063838E-2</v>
      </c>
      <c r="E157">
        <f>LN(Precios!D157/Precios!D156)</f>
        <v>-1.0721945273053622E-3</v>
      </c>
      <c r="F157">
        <f>LN(Precios!G157/Precios!G156)</f>
        <v>-1.8177132296691198E-2</v>
      </c>
      <c r="G157">
        <f>SUMPRODUCT(Rendimientos!E157:F157,FE!$B$34:$C$34)</f>
        <v>-3.1515580878360268E-2</v>
      </c>
      <c r="H157">
        <f>SUMPRODUCT(E157:F157,FE!$B$24:$C$24)</f>
        <v>-6.9390441624255931E-3</v>
      </c>
      <c r="I157">
        <f>SUMPRODUCT(E157:F157,FE!$B$34:$C$34)</f>
        <v>-3.1515580878360268E-2</v>
      </c>
      <c r="J157">
        <f>_xlfn.NORM.S.INV(0.05)*_xlfn.STDEV.P($H$3:H157)</f>
        <v>-2.133505796960506E-2</v>
      </c>
      <c r="K157">
        <f>_xlfn.NORM.S.INV(0.05)*_xlfn.STDEV.P($I$3:I157)</f>
        <v>-8.091368759832844E-2</v>
      </c>
      <c r="N157">
        <f t="shared" si="4"/>
        <v>0</v>
      </c>
      <c r="O157">
        <f t="shared" si="5"/>
        <v>0</v>
      </c>
    </row>
    <row r="158" spans="1:15">
      <c r="A158">
        <v>156</v>
      </c>
      <c r="B158" s="1">
        <v>43445</v>
      </c>
      <c r="C158">
        <f>LN(Precios!B158/Precios!B157)</f>
        <v>-2.173241143499901E-3</v>
      </c>
      <c r="D158">
        <f>LN(Precios!C158/Precios!C157)</f>
        <v>-1.1140986505621533E-2</v>
      </c>
      <c r="E158">
        <f>LN(Precios!D158/Precios!D157)</f>
        <v>9.828888786637402E-4</v>
      </c>
      <c r="F158">
        <f>LN(Precios!G158/Precios!G157)</f>
        <v>-3.284967480698326E-2</v>
      </c>
      <c r="G158">
        <f>SUMPRODUCT(Rendimientos!E158:F158,FE!$B$34:$C$34)</f>
        <v>-5.9232343787792407E-2</v>
      </c>
      <c r="H158">
        <f>SUMPRODUCT(E158:F158,FE!$B$24:$C$24)</f>
        <v>-1.0621395602837008E-2</v>
      </c>
      <c r="I158">
        <f>SUMPRODUCT(E158:F158,FE!$B$34:$C$34)</f>
        <v>-5.9232343787792407E-2</v>
      </c>
      <c r="J158">
        <f>_xlfn.NORM.S.INV(0.05)*_xlfn.STDEV.P($H$3:H158)</f>
        <v>-2.1310402203766184E-2</v>
      </c>
      <c r="K158">
        <f>_xlfn.NORM.S.INV(0.05)*_xlfn.STDEV.P($I$3:I158)</f>
        <v>-8.0981146820273908E-2</v>
      </c>
      <c r="N158">
        <f t="shared" si="4"/>
        <v>0</v>
      </c>
      <c r="O158">
        <f t="shared" si="5"/>
        <v>0</v>
      </c>
    </row>
    <row r="159" spans="1:15">
      <c r="A159">
        <v>157</v>
      </c>
      <c r="B159" s="1">
        <v>43447</v>
      </c>
      <c r="C159">
        <f>LN(Precios!B159/Precios!B158)</f>
        <v>9.2772174387093821E-3</v>
      </c>
      <c r="D159">
        <f>LN(Precios!C159/Precios!C158)</f>
        <v>1.4917333164247135E-2</v>
      </c>
      <c r="E159">
        <f>LN(Precios!D159/Precios!D158)</f>
        <v>1.2602225711642774E-2</v>
      </c>
      <c r="F159">
        <f>LN(Precios!G159/Precios!G158)</f>
        <v>1.5561812597481179E-2</v>
      </c>
      <c r="G159">
        <f>SUMPRODUCT(Rendimientos!E159:F159,FE!$B$34:$C$34)</f>
        <v>1.7869701584390663E-2</v>
      </c>
      <c r="H159">
        <f>SUMPRODUCT(E159:F159,FE!$B$24:$C$24)</f>
        <v>1.3617339094420729E-2</v>
      </c>
      <c r="I159">
        <f>SUMPRODUCT(E159:F159,FE!$B$34:$C$34)</f>
        <v>1.7869701584390663E-2</v>
      </c>
      <c r="J159">
        <f>_xlfn.NORM.S.INV(0.05)*_xlfn.STDEV.P($H$3:H159)</f>
        <v>-2.1320135604151146E-2</v>
      </c>
      <c r="K159">
        <f>_xlfn.NORM.S.INV(0.05)*_xlfn.STDEV.P($I$3:I159)</f>
        <v>-8.0774413418205251E-2</v>
      </c>
      <c r="N159">
        <f t="shared" si="4"/>
        <v>0</v>
      </c>
      <c r="O159">
        <f t="shared" si="5"/>
        <v>0</v>
      </c>
    </row>
    <row r="160" spans="1:15">
      <c r="A160">
        <v>158</v>
      </c>
      <c r="B160" s="1">
        <v>43448</v>
      </c>
      <c r="C160">
        <f>LN(Precios!B160/Precios!B159)</f>
        <v>-2.0406931102888794E-2</v>
      </c>
      <c r="D160">
        <f>LN(Precios!C160/Precios!C159)</f>
        <v>-4.8376979112577205E-3</v>
      </c>
      <c r="E160">
        <f>LN(Precios!D160/Precios!D159)</f>
        <v>-1.0550210895152486E-2</v>
      </c>
      <c r="F160">
        <f>LN(Precios!G160/Precios!G159)</f>
        <v>4.860181238815829E-3</v>
      </c>
      <c r="G160">
        <f>SUMPRODUCT(Rendimientos!E160:F160,FE!$B$34:$C$34)</f>
        <v>1.6877221339960505E-2</v>
      </c>
      <c r="H160">
        <f>SUMPRODUCT(E160:F160,FE!$B$24:$C$24)</f>
        <v>-5.264576145282366E-3</v>
      </c>
      <c r="I160">
        <f>SUMPRODUCT(E160:F160,FE!$B$34:$C$34)</f>
        <v>1.6877221339960505E-2</v>
      </c>
      <c r="J160">
        <f>_xlfn.NORM.S.INV(0.05)*_xlfn.STDEV.P($H$3:H160)</f>
        <v>-2.1262856044391525E-2</v>
      </c>
      <c r="K160">
        <f>_xlfn.NORM.S.INV(0.05)*_xlfn.STDEV.P($I$3:I160)</f>
        <v>-8.0564636534930553E-2</v>
      </c>
      <c r="N160">
        <f t="shared" si="4"/>
        <v>1</v>
      </c>
      <c r="O160">
        <f t="shared" si="5"/>
        <v>0</v>
      </c>
    </row>
    <row r="161" spans="1:15">
      <c r="A161">
        <v>159</v>
      </c>
      <c r="B161" s="1">
        <v>43451</v>
      </c>
      <c r="C161">
        <f>LN(Precios!B161/Precios!B160)</f>
        <v>-2.1283791943276398E-2</v>
      </c>
      <c r="D161">
        <f>LN(Precios!C161/Precios!C160)</f>
        <v>-2.3800954698303123E-2</v>
      </c>
      <c r="E161">
        <f>LN(Precios!D161/Precios!D160)</f>
        <v>-1.418208852206394E-2</v>
      </c>
      <c r="F161">
        <f>LN(Precios!G161/Precios!G160)</f>
        <v>-4.1464005370066413E-2</v>
      </c>
      <c r="G161">
        <f>SUMPRODUCT(Rendimientos!E161:F161,FE!$B$34:$C$34)</f>
        <v>-6.273847301167057E-2</v>
      </c>
      <c r="H161">
        <f>SUMPRODUCT(E161:F161,FE!$B$24:$C$24)</f>
        <v>-2.3539556293244893E-2</v>
      </c>
      <c r="I161">
        <f>SUMPRODUCT(E161:F161,FE!$B$34:$C$34)</f>
        <v>-6.273847301167057E-2</v>
      </c>
      <c r="J161">
        <f>_xlfn.NORM.S.INV(0.05)*_xlfn.STDEV.P($H$3:H161)</f>
        <v>-2.1411613047368831E-2</v>
      </c>
      <c r="K161">
        <f>_xlfn.NORM.S.INV(0.05)*_xlfn.STDEV.P($I$3:I161)</f>
        <v>-8.0674343920261515E-2</v>
      </c>
      <c r="N161">
        <f t="shared" si="4"/>
        <v>0</v>
      </c>
      <c r="O161">
        <f t="shared" si="5"/>
        <v>0</v>
      </c>
    </row>
    <row r="162" spans="1:15">
      <c r="A162">
        <v>160</v>
      </c>
      <c r="B162" s="1">
        <v>43452</v>
      </c>
      <c r="C162">
        <f>LN(Precios!B162/Precios!B161)</f>
        <v>3.4974612865659831E-3</v>
      </c>
      <c r="D162">
        <f>LN(Precios!C162/Precios!C161)</f>
        <v>1.4203380171320522E-2</v>
      </c>
      <c r="E162">
        <f>LN(Precios!D162/Precios!D161)</f>
        <v>-1.0633080597660003E-2</v>
      </c>
      <c r="F162">
        <f>LN(Precios!G162/Precios!G161)</f>
        <v>5.4776064315493277E-2</v>
      </c>
      <c r="G162">
        <f>SUMPRODUCT(Rendimientos!E162:F162,FE!$B$34:$C$34)</f>
        <v>0.10578218476783104</v>
      </c>
      <c r="H162">
        <f>SUMPRODUCT(E162:F162,FE!$B$24:$C$24)</f>
        <v>1.1801705377070744E-2</v>
      </c>
      <c r="I162">
        <f>SUMPRODUCT(E162:F162,FE!$B$34:$C$34)</f>
        <v>0.10578218476783104</v>
      </c>
      <c r="J162">
        <f>_xlfn.NORM.S.INV(0.05)*_xlfn.STDEV.P($H$3:H162)</f>
        <v>-2.1402845510658311E-2</v>
      </c>
      <c r="K162">
        <f>_xlfn.NORM.S.INV(0.05)*_xlfn.STDEV.P($I$3:I162)</f>
        <v>-8.1677685785260815E-2</v>
      </c>
      <c r="N162">
        <f t="shared" si="4"/>
        <v>0</v>
      </c>
      <c r="O162">
        <f t="shared" si="5"/>
        <v>0</v>
      </c>
    </row>
    <row r="163" spans="1:15">
      <c r="A163">
        <v>161</v>
      </c>
      <c r="B163" s="1">
        <v>43453</v>
      </c>
      <c r="C163">
        <f>LN(Precios!B163/Precios!B162)</f>
        <v>-1.4978375447531559E-2</v>
      </c>
      <c r="D163">
        <f>LN(Precios!C163/Precios!C162)</f>
        <v>1.1438193809891523E-2</v>
      </c>
      <c r="E163">
        <f>LN(Precios!D163/Precios!D162)</f>
        <v>-2.1036272448643335E-3</v>
      </c>
      <c r="F163">
        <f>LN(Precios!G163/Precios!G162)</f>
        <v>2.9474220679606995E-2</v>
      </c>
      <c r="G163">
        <f>SUMPRODUCT(Rendimientos!E163:F163,FE!$B$34:$C$34)</f>
        <v>5.409865992277002E-2</v>
      </c>
      <c r="H163">
        <f>SUMPRODUCT(E163:F163,FE!$B$24:$C$24)</f>
        <v>8.7273087147593711E-3</v>
      </c>
      <c r="I163">
        <f>SUMPRODUCT(E163:F163,FE!$B$34:$C$34)</f>
        <v>5.409865992277002E-2</v>
      </c>
      <c r="J163">
        <f>_xlfn.NORM.S.INV(0.05)*_xlfn.STDEV.P($H$3:H163)</f>
        <v>-2.1368107525976815E-2</v>
      </c>
      <c r="K163">
        <f>_xlfn.NORM.S.INV(0.05)*_xlfn.STDEV.P($I$3:I163)</f>
        <v>-8.176427952701229E-2</v>
      </c>
      <c r="N163">
        <f t="shared" si="4"/>
        <v>0</v>
      </c>
      <c r="O163">
        <f t="shared" si="5"/>
        <v>0</v>
      </c>
    </row>
    <row r="164" spans="1:15">
      <c r="A164">
        <v>162</v>
      </c>
      <c r="B164" s="1">
        <v>43454</v>
      </c>
      <c r="C164">
        <f>LN(Precios!B164/Precios!B163)</f>
        <v>-2.0097135593382387E-2</v>
      </c>
      <c r="D164">
        <f>LN(Precios!C164/Precios!C163)</f>
        <v>7.1021002963358535E-3</v>
      </c>
      <c r="E164">
        <f>LN(Precios!D164/Precios!D163)</f>
        <v>-2.0535362262101505E-2</v>
      </c>
      <c r="F164">
        <f>LN(Precios!G164/Precios!G163)</f>
        <v>-2.2518584241766795E-2</v>
      </c>
      <c r="G164">
        <f>SUMPRODUCT(Rendimientos!E164:F164,FE!$B$34:$C$34)</f>
        <v>-2.4065102841159002E-2</v>
      </c>
      <c r="H164">
        <f>SUMPRODUCT(E164:F164,FE!$B$24:$C$24)</f>
        <v>-2.1215590702837864E-2</v>
      </c>
      <c r="I164">
        <f>SUMPRODUCT(E164:F164,FE!$B$34:$C$34)</f>
        <v>-2.4065102841159002E-2</v>
      </c>
      <c r="J164">
        <f>_xlfn.NORM.S.INV(0.05)*_xlfn.STDEV.P($H$3:H164)</f>
        <v>-2.1472792757316152E-2</v>
      </c>
      <c r="K164">
        <f>_xlfn.NORM.S.INV(0.05)*_xlfn.STDEV.P($I$3:I164)</f>
        <v>-8.1555683236259599E-2</v>
      </c>
      <c r="N164">
        <f t="shared" si="4"/>
        <v>0</v>
      </c>
      <c r="O164">
        <f t="shared" si="5"/>
        <v>0</v>
      </c>
    </row>
    <row r="165" spans="1:15">
      <c r="A165">
        <v>163</v>
      </c>
      <c r="B165" s="1">
        <v>43455</v>
      </c>
      <c r="C165">
        <f>LN(Precios!B165/Precios!B164)</f>
        <v>-1.8286803562302299E-2</v>
      </c>
      <c r="D165">
        <f>LN(Precios!C165/Precios!C164)</f>
        <v>-5.1642995035123028E-3</v>
      </c>
      <c r="E165">
        <f>LN(Precios!D165/Precios!D164)</f>
        <v>-2.6324784980837585E-2</v>
      </c>
      <c r="F165">
        <f>LN(Precios!G165/Precios!G164)</f>
        <v>1.6994736024647957E-2</v>
      </c>
      <c r="G165">
        <f>SUMPRODUCT(Rendimientos!E165:F165,FE!$B$34:$C$34)</f>
        <v>5.0775344367366804E-2</v>
      </c>
      <c r="H165">
        <f>SUMPRODUCT(E165:F165,FE!$B$24:$C$24)</f>
        <v>-1.1466554016706964E-2</v>
      </c>
      <c r="I165">
        <f>SUMPRODUCT(E165:F165,FE!$B$34:$C$34)</f>
        <v>5.0775344367366804E-2</v>
      </c>
      <c r="J165">
        <f>_xlfn.NORM.S.INV(0.05)*_xlfn.STDEV.P($H$3:H165)</f>
        <v>-2.1454229028183374E-2</v>
      </c>
      <c r="K165">
        <f>_xlfn.NORM.S.INV(0.05)*_xlfn.STDEV.P($I$3:I165)</f>
        <v>-8.1601961329953857E-2</v>
      </c>
      <c r="N165">
        <f t="shared" si="4"/>
        <v>1</v>
      </c>
      <c r="O165">
        <f t="shared" si="5"/>
        <v>0</v>
      </c>
    </row>
    <row r="166" spans="1:15">
      <c r="A166">
        <v>164</v>
      </c>
      <c r="B166" s="1">
        <v>43458</v>
      </c>
      <c r="C166">
        <f>LN(Precios!B166/Precios!B165)</f>
        <v>-2.9532249233630483E-2</v>
      </c>
      <c r="D166">
        <f>LN(Precios!C166/Precios!C165)</f>
        <v>-2.1352191557162505E-3</v>
      </c>
      <c r="E166">
        <f>LN(Precios!D166/Precios!D165)</f>
        <v>-3.7839974238721479E-2</v>
      </c>
      <c r="F166">
        <f>LN(Precios!G166/Precios!G165)</f>
        <v>-1.200697467132183E-2</v>
      </c>
      <c r="G166">
        <f>SUMPRODUCT(Rendimientos!E166:F166,FE!$B$34:$C$34)</f>
        <v>8.1376257408906881E-3</v>
      </c>
      <c r="H166">
        <f>SUMPRODUCT(E166:F166,FE!$B$24:$C$24)</f>
        <v>-2.8979472895225421E-2</v>
      </c>
      <c r="I166">
        <f>SUMPRODUCT(E166:F166,FE!$B$34:$C$34)</f>
        <v>8.1376257408906881E-3</v>
      </c>
      <c r="J166">
        <f>_xlfn.NORM.S.INV(0.05)*_xlfn.STDEV.P($H$3:H166)</f>
        <v>-2.1698746485268577E-2</v>
      </c>
      <c r="K166">
        <f>_xlfn.NORM.S.INV(0.05)*_xlfn.STDEV.P($I$3:I166)</f>
        <v>-8.1365370481182447E-2</v>
      </c>
      <c r="N166">
        <f t="shared" si="4"/>
        <v>0</v>
      </c>
      <c r="O166">
        <f t="shared" si="5"/>
        <v>0</v>
      </c>
    </row>
    <row r="167" spans="1:15">
      <c r="A167">
        <v>165</v>
      </c>
      <c r="B167" s="1">
        <v>43460</v>
      </c>
      <c r="C167">
        <f>LN(Precios!B167/Precios!B166)</f>
        <v>4.864331185670305E-2</v>
      </c>
      <c r="D167">
        <f>LN(Precios!C167/Precios!C166)</f>
        <v>4.6652603633669156E-3</v>
      </c>
      <c r="E167">
        <f>LN(Precios!D167/Precios!D166)</f>
        <v>5.316995786328603E-2</v>
      </c>
      <c r="F167">
        <f>LN(Precios!G167/Precios!G166)</f>
        <v>2.1021205134153152E-2</v>
      </c>
      <c r="G167">
        <f>SUMPRODUCT(Rendimientos!E167:F167,FE!$B$34:$C$34)</f>
        <v>-4.0484262801053494E-3</v>
      </c>
      <c r="H167">
        <f>SUMPRODUCT(E167:F167,FE!$B$24:$C$24)</f>
        <v>4.2143206362555141E-2</v>
      </c>
      <c r="I167">
        <f>SUMPRODUCT(E167:F167,FE!$B$34:$C$34)</f>
        <v>-4.0484262801053494E-3</v>
      </c>
      <c r="J167">
        <f>_xlfn.NORM.S.INV(0.05)*_xlfn.STDEV.P($H$3:H167)</f>
        <v>-2.2310821374626227E-2</v>
      </c>
      <c r="K167">
        <f>_xlfn.NORM.S.INV(0.05)*_xlfn.STDEV.P($I$3:I167)</f>
        <v>-8.111855178530375E-2</v>
      </c>
      <c r="N167">
        <f t="shared" si="4"/>
        <v>0</v>
      </c>
      <c r="O167">
        <f t="shared" si="5"/>
        <v>0</v>
      </c>
    </row>
    <row r="168" spans="1:15">
      <c r="A168">
        <v>166</v>
      </c>
      <c r="B168" s="1">
        <v>43461</v>
      </c>
      <c r="C168">
        <f>LN(Precios!B168/Precios!B167)</f>
        <v>1.1316307053851614E-2</v>
      </c>
      <c r="D168">
        <f>LN(Precios!C168/Precios!C167)</f>
        <v>-3.7536436372148973E-3</v>
      </c>
      <c r="E168">
        <f>LN(Precios!D168/Precios!D167)</f>
        <v>6.4987278400984389E-3</v>
      </c>
      <c r="F168">
        <f>LN(Precios!G168/Precios!G167)</f>
        <v>-1.0487227019909579E-2</v>
      </c>
      <c r="G168">
        <f>SUMPRODUCT(Rendimientos!E168:F168,FE!$B$34:$C$34)</f>
        <v>-2.3732892602877888E-2</v>
      </c>
      <c r="H168">
        <f>SUMPRODUCT(E168:F168,FE!$B$24:$C$24)</f>
        <v>6.7268834108511529E-4</v>
      </c>
      <c r="I168">
        <f>SUMPRODUCT(E168:F168,FE!$B$34:$C$34)</f>
        <v>-2.3732892602877888E-2</v>
      </c>
      <c r="J168">
        <f>_xlfn.NORM.S.INV(0.05)*_xlfn.STDEV.P($H$3:H168)</f>
        <v>-2.2243900590324647E-2</v>
      </c>
      <c r="K168">
        <f>_xlfn.NORM.S.INV(0.05)*_xlfn.STDEV.P($I$3:I168)</f>
        <v>-8.0917006190116214E-2</v>
      </c>
      <c r="N168">
        <f t="shared" si="4"/>
        <v>0</v>
      </c>
      <c r="O168">
        <f t="shared" si="5"/>
        <v>0</v>
      </c>
    </row>
    <row r="169" spans="1:15">
      <c r="A169">
        <v>167</v>
      </c>
      <c r="B169" s="1">
        <v>43462</v>
      </c>
      <c r="C169">
        <f>LN(Precios!B169/Precios!B168)</f>
        <v>-3.3081407674395952E-3</v>
      </c>
      <c r="D169">
        <f>LN(Precios!C169/Precios!C168)</f>
        <v>9.9665778005242345E-4</v>
      </c>
      <c r="E169">
        <f>LN(Precios!D169/Precios!D168)</f>
        <v>7.2958886909212537E-3</v>
      </c>
      <c r="F169">
        <f>LN(Precios!G169/Precios!G168)</f>
        <v>1.1254550211403022E-2</v>
      </c>
      <c r="G169">
        <f>SUMPRODUCT(Rendimientos!E169:F169,FE!$B$34:$C$34)</f>
        <v>1.4341518656133815E-2</v>
      </c>
      <c r="H169">
        <f>SUMPRODUCT(E169:F169,FE!$B$24:$C$24)</f>
        <v>8.6536762613952309E-3</v>
      </c>
      <c r="I169">
        <f>SUMPRODUCT(E169:F169,FE!$B$34:$C$34)</f>
        <v>1.4341518656133815E-2</v>
      </c>
      <c r="J169">
        <f>_xlfn.NORM.S.INV(0.05)*_xlfn.STDEV.P($H$3:H169)</f>
        <v>-2.220658509409261E-2</v>
      </c>
      <c r="K169">
        <f>_xlfn.NORM.S.INV(0.05)*_xlfn.STDEV.P($I$3:I169)</f>
        <v>-8.0704723364375744E-2</v>
      </c>
      <c r="N169">
        <f t="shared" si="4"/>
        <v>0</v>
      </c>
      <c r="O169">
        <f t="shared" si="5"/>
        <v>0</v>
      </c>
    </row>
    <row r="170" spans="1:15">
      <c r="A170">
        <v>168</v>
      </c>
      <c r="B170" s="1">
        <v>43465</v>
      </c>
      <c r="C170">
        <f>LN(Precios!B170/Precios!B169)</f>
        <v>1.1427621662192029E-2</v>
      </c>
      <c r="D170">
        <f>LN(Precios!C170/Precios!C169)</f>
        <v>4.3591227665052343E-3</v>
      </c>
      <c r="E170">
        <f>LN(Precios!D170/Precios!D169)</f>
        <v>2.1664825227244576E-2</v>
      </c>
      <c r="F170">
        <f>LN(Precios!G170/Precios!G169)</f>
        <v>2.3506254333079197E-2</v>
      </c>
      <c r="G170">
        <f>SUMPRODUCT(Rendimientos!E170:F170,FE!$B$34:$C$34)</f>
        <v>2.4942202699341269E-2</v>
      </c>
      <c r="H170">
        <f>SUMPRODUCT(E170:F170,FE!$B$24:$C$24)</f>
        <v>2.2296419906121537E-2</v>
      </c>
      <c r="I170">
        <f>SUMPRODUCT(E170:F170,FE!$B$34:$C$34)</f>
        <v>2.4942202699341269E-2</v>
      </c>
      <c r="J170">
        <f>_xlfn.NORM.S.INV(0.05)*_xlfn.STDEV.P($H$3:H170)</f>
        <v>-2.2324087410354007E-2</v>
      </c>
      <c r="K170">
        <f>_xlfn.NORM.S.INV(0.05)*_xlfn.STDEV.P($I$3:I170)</f>
        <v>-8.0541763647964296E-2</v>
      </c>
      <c r="N170">
        <f t="shared" si="4"/>
        <v>0</v>
      </c>
      <c r="O170">
        <f t="shared" si="5"/>
        <v>0</v>
      </c>
    </row>
    <row r="171" spans="1:15">
      <c r="A171">
        <v>169</v>
      </c>
      <c r="B171" s="1">
        <v>43467</v>
      </c>
      <c r="C171">
        <f>LN(Precios!B171/Precios!B170)</f>
        <v>8.0473590109624753E-4</v>
      </c>
      <c r="D171">
        <f>LN(Precios!C171/Precios!C170)</f>
        <v>1.5036855821328667E-2</v>
      </c>
      <c r="E171">
        <f>LN(Precios!D171/Precios!D170)</f>
        <v>-6.2208598751025057E-3</v>
      </c>
      <c r="F171">
        <f>LN(Precios!G171/Precios!G170)</f>
        <v>2.5430720327216046E-2</v>
      </c>
      <c r="G171">
        <f>SUMPRODUCT(Rendimientos!E171:F171,FE!$B$34:$C$34)</f>
        <v>5.0112656078705152E-2</v>
      </c>
      <c r="H171">
        <f>SUMPRODUCT(E171:F171,FE!$B$24:$C$24)</f>
        <v>4.6353656350133846E-3</v>
      </c>
      <c r="I171">
        <f>SUMPRODUCT(E171:F171,FE!$B$34:$C$34)</f>
        <v>5.0112656078705152E-2</v>
      </c>
      <c r="J171">
        <f>_xlfn.NORM.S.INV(0.05)*_xlfn.STDEV.P($H$3:H171)</f>
        <v>-2.226615095122295E-2</v>
      </c>
      <c r="K171">
        <f>_xlfn.NORM.S.INV(0.05)*_xlfn.STDEV.P($I$3:I171)</f>
        <v>-8.0580348354875889E-2</v>
      </c>
      <c r="N171">
        <f t="shared" si="4"/>
        <v>0</v>
      </c>
      <c r="O171">
        <f t="shared" si="5"/>
        <v>0</v>
      </c>
    </row>
    <row r="172" spans="1:15">
      <c r="A172">
        <v>170</v>
      </c>
      <c r="B172" s="1">
        <v>43468</v>
      </c>
      <c r="C172">
        <f>LN(Precios!B172/Precios!B171)</f>
        <v>-2.8678251610582479E-2</v>
      </c>
      <c r="D172">
        <f>LN(Precios!C172/Precios!C171)</f>
        <v>-5.3802836906739785E-3</v>
      </c>
      <c r="E172">
        <f>LN(Precios!D172/Precios!D171)</f>
        <v>-2.4525149325799911E-2</v>
      </c>
      <c r="F172">
        <f>LN(Precios!G172/Precios!G171)</f>
        <v>-1.2985644726739088E-2</v>
      </c>
      <c r="G172">
        <f>SUMPRODUCT(Rendimientos!E172:F172,FE!$B$34:$C$34)</f>
        <v>-3.9871268234475295E-3</v>
      </c>
      <c r="H172">
        <f>SUMPRODUCT(E172:F172,FE!$B$24:$C$24)</f>
        <v>-2.0567196408389266E-2</v>
      </c>
      <c r="I172">
        <f>SUMPRODUCT(E172:F172,FE!$B$34:$C$34)</f>
        <v>-3.9871268234475295E-3</v>
      </c>
      <c r="J172">
        <f>_xlfn.NORM.S.INV(0.05)*_xlfn.STDEV.P($H$3:H172)</f>
        <v>-2.2348920117807224E-2</v>
      </c>
      <c r="K172">
        <f>_xlfn.NORM.S.INV(0.05)*_xlfn.STDEV.P($I$3:I172)</f>
        <v>-8.034321160053412E-2</v>
      </c>
      <c r="N172">
        <f t="shared" si="4"/>
        <v>0</v>
      </c>
      <c r="O172">
        <f t="shared" si="5"/>
        <v>0</v>
      </c>
    </row>
    <row r="173" spans="1:15">
      <c r="A173">
        <v>171</v>
      </c>
      <c r="B173" s="1">
        <v>43469</v>
      </c>
      <c r="C173">
        <f>LN(Precios!B173/Precios!B172)</f>
        <v>3.2394421549907064E-2</v>
      </c>
      <c r="D173">
        <f>LN(Precios!C173/Precios!C172)</f>
        <v>9.7234535060984444E-3</v>
      </c>
      <c r="E173">
        <f>LN(Precios!D173/Precios!D172)</f>
        <v>3.0381145564637314E-2</v>
      </c>
      <c r="F173">
        <f>LN(Precios!G173/Precios!G172)</f>
        <v>-1.233808591929365E-2</v>
      </c>
      <c r="G173">
        <f>SUMPRODUCT(Rendimientos!E173:F173,FE!$B$34:$C$34)</f>
        <v>-4.565058785757406E-2</v>
      </c>
      <c r="H173">
        <f>SUMPRODUCT(E173:F173,FE!$B$24:$C$24)</f>
        <v>1.5728808852095395E-2</v>
      </c>
      <c r="I173">
        <f>SUMPRODUCT(E173:F173,FE!$B$34:$C$34)</f>
        <v>-4.565058785757406E-2</v>
      </c>
      <c r="J173">
        <f>_xlfn.NORM.S.INV(0.05)*_xlfn.STDEV.P($H$3:H173)</f>
        <v>-2.2373395451767718E-2</v>
      </c>
      <c r="K173">
        <f>_xlfn.NORM.S.INV(0.05)*_xlfn.STDEV.P($I$3:I173)</f>
        <v>-8.029035163977781E-2</v>
      </c>
      <c r="N173">
        <f t="shared" si="4"/>
        <v>0</v>
      </c>
      <c r="O173">
        <f t="shared" si="5"/>
        <v>0</v>
      </c>
    </row>
    <row r="174" spans="1:15">
      <c r="A174">
        <v>172</v>
      </c>
      <c r="B174" s="1">
        <v>43472</v>
      </c>
      <c r="C174">
        <f>LN(Precios!B174/Precios!B173)</f>
        <v>4.1814614085340989E-3</v>
      </c>
      <c r="D174">
        <f>LN(Precios!C174/Precios!C173)</f>
        <v>8.8890954131507893E-3</v>
      </c>
      <c r="E174">
        <f>LN(Precios!D174/Precios!D173)</f>
        <v>8.6297487917277906E-3</v>
      </c>
      <c r="F174">
        <f>LN(Precios!G174/Precios!G173)</f>
        <v>-4.4249462938063932E-3</v>
      </c>
      <c r="G174">
        <f>SUMPRODUCT(Rendimientos!E174:F174,FE!$B$34:$C$34)</f>
        <v>-1.4605011342591295E-2</v>
      </c>
      <c r="H174">
        <f>SUMPRODUCT(E174:F174,FE!$B$24:$C$24)</f>
        <v>4.1520982950243417E-3</v>
      </c>
      <c r="I174">
        <f>SUMPRODUCT(E174:F174,FE!$B$34:$C$34)</f>
        <v>-1.4605011342591295E-2</v>
      </c>
      <c r="J174">
        <f>_xlfn.NORM.S.INV(0.05)*_xlfn.STDEV.P($H$3:H174)</f>
        <v>-2.2314764402229889E-2</v>
      </c>
      <c r="K174">
        <f>_xlfn.NORM.S.INV(0.05)*_xlfn.STDEV.P($I$3:I174)</f>
        <v>-8.007027859599597E-2</v>
      </c>
      <c r="N174">
        <f t="shared" si="4"/>
        <v>0</v>
      </c>
      <c r="O174">
        <f t="shared" si="5"/>
        <v>0</v>
      </c>
    </row>
    <row r="175" spans="1:15">
      <c r="A175">
        <v>173</v>
      </c>
      <c r="B175" s="1">
        <v>43473</v>
      </c>
      <c r="C175">
        <f>LN(Precios!B175/Precios!B174)</f>
        <v>1.0824556016628541E-2</v>
      </c>
      <c r="D175">
        <f>LN(Precios!C175/Precios!C174)</f>
        <v>1.6409121107218892E-2</v>
      </c>
      <c r="E175">
        <f>LN(Precios!D175/Precios!D174)</f>
        <v>7.7484845733096211E-3</v>
      </c>
      <c r="F175">
        <f>LN(Precios!G175/Precios!G174)</f>
        <v>3.5648222604697612E-2</v>
      </c>
      <c r="G175">
        <f>SUMPRODUCT(Rendimientos!E175:F175,FE!$B$34:$C$34)</f>
        <v>5.7404467859196867E-2</v>
      </c>
      <c r="H175">
        <f>SUMPRODUCT(E175:F175,FE!$B$24:$C$24)</f>
        <v>1.7317859808474584E-2</v>
      </c>
      <c r="I175">
        <f>SUMPRODUCT(E175:F175,FE!$B$34:$C$34)</f>
        <v>5.7404467859196867E-2</v>
      </c>
      <c r="J175">
        <f>_xlfn.NORM.S.INV(0.05)*_xlfn.STDEV.P($H$3:H175)</f>
        <v>-2.2356297353301264E-2</v>
      </c>
      <c r="K175">
        <f>_xlfn.NORM.S.INV(0.05)*_xlfn.STDEV.P($I$3:I175)</f>
        <v>-8.0191196909802975E-2</v>
      </c>
      <c r="N175">
        <f t="shared" si="4"/>
        <v>0</v>
      </c>
      <c r="O175">
        <f t="shared" si="5"/>
        <v>0</v>
      </c>
    </row>
    <row r="176" spans="1:15">
      <c r="A176">
        <v>174</v>
      </c>
      <c r="B176" s="1">
        <v>43474</v>
      </c>
      <c r="C176">
        <f>LN(Precios!B176/Precios!B175)</f>
        <v>3.8463062483561051E-3</v>
      </c>
      <c r="D176">
        <f>LN(Precios!C176/Precios!C175)</f>
        <v>2.4130959259890286E-3</v>
      </c>
      <c r="E176">
        <f>LN(Precios!D176/Precios!D175)</f>
        <v>1.1156347583405142E-2</v>
      </c>
      <c r="F176">
        <f>LN(Precios!G176/Precios!G175)</f>
        <v>2.4610789390266015E-2</v>
      </c>
      <c r="G176">
        <f>SUMPRODUCT(Rendimientos!E176:F176,FE!$B$34:$C$34)</f>
        <v>3.5102577355555761E-2</v>
      </c>
      <c r="H176">
        <f>SUMPRODUCT(E176:F176,FE!$B$24:$C$24)</f>
        <v>1.5771107839744988E-2</v>
      </c>
      <c r="I176">
        <f>SUMPRODUCT(E176:F176,FE!$B$34:$C$34)</f>
        <v>3.5102577355555761E-2</v>
      </c>
      <c r="J176">
        <f>_xlfn.NORM.S.INV(0.05)*_xlfn.STDEV.P($H$3:H176)</f>
        <v>-2.2378366363297344E-2</v>
      </c>
      <c r="K176">
        <f>_xlfn.NORM.S.INV(0.05)*_xlfn.STDEV.P($I$3:I176)</f>
        <v>-8.0096965070697565E-2</v>
      </c>
      <c r="N176">
        <f t="shared" si="4"/>
        <v>0</v>
      </c>
      <c r="O176">
        <f t="shared" si="5"/>
        <v>0</v>
      </c>
    </row>
    <row r="177" spans="1:15">
      <c r="A177">
        <v>175</v>
      </c>
      <c r="B177" s="1">
        <v>43475</v>
      </c>
      <c r="C177">
        <f>LN(Precios!B177/Precios!B176)</f>
        <v>5.1293902239998293E-3</v>
      </c>
      <c r="D177">
        <f>LN(Precios!C177/Precios!C176)</f>
        <v>4.78257283585378E-4</v>
      </c>
      <c r="E177">
        <f>LN(Precios!D177/Precios!D176)</f>
        <v>1.1531468878839927E-3</v>
      </c>
      <c r="F177">
        <f>LN(Precios!G177/Precios!G176)</f>
        <v>4.3769596571588687E-2</v>
      </c>
      <c r="G177">
        <f>SUMPRODUCT(Rendimientos!E177:F177,FE!$B$34:$C$34)</f>
        <v>7.7001949153236937E-2</v>
      </c>
      <c r="H177">
        <f>SUMPRODUCT(E177:F177,FE!$B$24:$C$24)</f>
        <v>1.5770230308348246E-2</v>
      </c>
      <c r="I177">
        <f>SUMPRODUCT(E177:F177,FE!$B$34:$C$34)</f>
        <v>7.7001949153236937E-2</v>
      </c>
      <c r="J177">
        <f>_xlfn.NORM.S.INV(0.05)*_xlfn.STDEV.P($H$3:H177)</f>
        <v>-2.2399173322109656E-2</v>
      </c>
      <c r="K177">
        <f>_xlfn.NORM.S.INV(0.05)*_xlfn.STDEV.P($I$3:I177)</f>
        <v>-8.0470384505557949E-2</v>
      </c>
      <c r="N177">
        <f t="shared" si="4"/>
        <v>0</v>
      </c>
      <c r="O177">
        <f t="shared" si="5"/>
        <v>0</v>
      </c>
    </row>
    <row r="178" spans="1:15">
      <c r="A178">
        <v>176</v>
      </c>
      <c r="B178" s="1">
        <v>43476</v>
      </c>
      <c r="C178">
        <f>LN(Precios!B178/Precios!B177)</f>
        <v>-2.4876104005380848E-4</v>
      </c>
      <c r="D178">
        <f>LN(Precios!C178/Precios!C177)</f>
        <v>-2.5873312772399749E-3</v>
      </c>
      <c r="E178">
        <f>LN(Precios!D178/Precios!D177)</f>
        <v>-1.3306721857049501E-3</v>
      </c>
      <c r="F178">
        <f>LN(Precios!G178/Precios!G177)</f>
        <v>3.1186201833795685E-2</v>
      </c>
      <c r="G178">
        <f>SUMPRODUCT(Rendimientos!E178:F178,FE!$B$34:$C$34)</f>
        <v>5.6542894620015216E-2</v>
      </c>
      <c r="H178">
        <f>SUMPRODUCT(E178:F178,FE!$B$24:$C$24)</f>
        <v>9.8223418181225281E-3</v>
      </c>
      <c r="I178">
        <f>SUMPRODUCT(E178:F178,FE!$B$34:$C$34)</f>
        <v>5.6542894620015216E-2</v>
      </c>
      <c r="J178">
        <f>_xlfn.NORM.S.INV(0.05)*_xlfn.STDEV.P($H$3:H178)</f>
        <v>-2.2367430422759554E-2</v>
      </c>
      <c r="K178">
        <f>_xlfn.NORM.S.INV(0.05)*_xlfn.STDEV.P($I$3:I178)</f>
        <v>-8.0565283676740401E-2</v>
      </c>
      <c r="N178">
        <f t="shared" si="4"/>
        <v>0</v>
      </c>
      <c r="O178">
        <f t="shared" si="5"/>
        <v>0</v>
      </c>
    </row>
    <row r="179" spans="1:15">
      <c r="A179">
        <v>177</v>
      </c>
      <c r="B179" s="1">
        <v>43479</v>
      </c>
      <c r="C179">
        <f>LN(Precios!B179/Precios!B178)</f>
        <v>-3.594976420988538E-3</v>
      </c>
      <c r="D179">
        <f>LN(Precios!C179/Precios!C178)</f>
        <v>-3.6370957206972379E-3</v>
      </c>
      <c r="E179">
        <f>LN(Precios!D179/Precios!D178)</f>
        <v>-2.0438093043245679E-3</v>
      </c>
      <c r="F179">
        <f>LN(Precios!G179/Precios!G178)</f>
        <v>-2.9955377553278376E-2</v>
      </c>
      <c r="G179">
        <f>SUMPRODUCT(Rendimientos!E179:F179,FE!$B$34:$C$34)</f>
        <v>-5.1720848023960181E-2</v>
      </c>
      <c r="H179">
        <f>SUMPRODUCT(E179:F179,FE!$B$24:$C$24)</f>
        <v>-1.16172422045068E-2</v>
      </c>
      <c r="I179">
        <f>SUMPRODUCT(E179:F179,FE!$B$34:$C$34)</f>
        <v>-5.1720848023960181E-2</v>
      </c>
      <c r="J179">
        <f>_xlfn.NORM.S.INV(0.05)*_xlfn.STDEV.P($H$3:H179)</f>
        <v>-2.2351734920501333E-2</v>
      </c>
      <c r="K179">
        <f>_xlfn.NORM.S.INV(0.05)*_xlfn.STDEV.P($I$3:I179)</f>
        <v>-8.0575662190523187E-2</v>
      </c>
      <c r="N179">
        <f t="shared" si="4"/>
        <v>0</v>
      </c>
      <c r="O179">
        <f t="shared" si="5"/>
        <v>0</v>
      </c>
    </row>
    <row r="180" spans="1:15">
      <c r="A180">
        <v>178</v>
      </c>
      <c r="B180" s="1">
        <v>43480</v>
      </c>
      <c r="C180">
        <f>LN(Precios!B180/Precios!B179)</f>
        <v>6.492929700769378E-3</v>
      </c>
      <c r="D180">
        <f>LN(Precios!C180/Precios!C179)</f>
        <v>4.7272781869683875E-3</v>
      </c>
      <c r="E180">
        <f>LN(Precios!D180/Precios!D179)</f>
        <v>-5.8881426252224865E-3</v>
      </c>
      <c r="F180">
        <f>LN(Precios!G180/Precios!G179)</f>
        <v>-4.0910882313102337E-3</v>
      </c>
      <c r="G180">
        <f>SUMPRODUCT(Rendimientos!E180:F180,FE!$B$34:$C$34)</f>
        <v>-2.6897433123850073E-3</v>
      </c>
      <c r="H180">
        <f>SUMPRODUCT(E180:F180,FE!$B$24:$C$24)</f>
        <v>-5.2717680989096752E-3</v>
      </c>
      <c r="I180">
        <f>SUMPRODUCT(E180:F180,FE!$B$34:$C$34)</f>
        <v>-2.6897433123850073E-3</v>
      </c>
      <c r="J180">
        <f>_xlfn.NORM.S.INV(0.05)*_xlfn.STDEV.P($H$3:H180)</f>
        <v>-2.229878549078557E-2</v>
      </c>
      <c r="K180">
        <f>_xlfn.NORM.S.INV(0.05)*_xlfn.STDEV.P($I$3:I180)</f>
        <v>-8.0349085482084581E-2</v>
      </c>
      <c r="N180">
        <f t="shared" si="4"/>
        <v>0</v>
      </c>
      <c r="O180">
        <f t="shared" si="5"/>
        <v>0</v>
      </c>
    </row>
    <row r="181" spans="1:15">
      <c r="A181">
        <v>179</v>
      </c>
      <c r="B181" s="1">
        <v>43481</v>
      </c>
      <c r="C181">
        <f>LN(Precios!B181/Precios!B180)</f>
        <v>5.8654377831555103E-3</v>
      </c>
      <c r="D181">
        <f>LN(Precios!C181/Precios!C180)</f>
        <v>4.9394339824401596E-3</v>
      </c>
      <c r="E181">
        <f>LN(Precios!D181/Precios!D180)</f>
        <v>-7.6346533320561776E-3</v>
      </c>
      <c r="F181">
        <f>LN(Precios!G181/Precios!G180)</f>
        <v>1.3783835318547913E-2</v>
      </c>
      <c r="G181">
        <f>SUMPRODUCT(Rendimientos!E181:F181,FE!$B$34:$C$34)</f>
        <v>3.0485995444173613E-2</v>
      </c>
      <c r="H181">
        <f>SUMPRODUCT(E181:F181,FE!$B$24:$C$24)</f>
        <v>-2.8829206381899598E-4</v>
      </c>
      <c r="I181">
        <f>SUMPRODUCT(E181:F181,FE!$B$34:$C$34)</f>
        <v>3.0485995444173613E-2</v>
      </c>
      <c r="J181">
        <f>_xlfn.NORM.S.INV(0.05)*_xlfn.STDEV.P($H$3:H181)</f>
        <v>-2.2236464430739882E-2</v>
      </c>
      <c r="K181">
        <f>_xlfn.NORM.S.INV(0.05)*_xlfn.STDEV.P($I$3:I181)</f>
        <v>-8.0221939268062148E-2</v>
      </c>
      <c r="N181">
        <f t="shared" si="4"/>
        <v>0</v>
      </c>
      <c r="O181">
        <f t="shared" si="5"/>
        <v>0</v>
      </c>
    </row>
    <row r="182" spans="1:15">
      <c r="A182">
        <v>180</v>
      </c>
      <c r="B182" s="1">
        <v>43482</v>
      </c>
      <c r="C182">
        <f>LN(Precios!B182/Precios!B181)</f>
        <v>6.7085138635239175E-3</v>
      </c>
      <c r="D182">
        <f>LN(Precios!C182/Precios!C181)</f>
        <v>2.5651965067559047E-3</v>
      </c>
      <c r="E182">
        <f>LN(Precios!D182/Precios!D181)</f>
        <v>9.0122572790550526E-4</v>
      </c>
      <c r="F182">
        <f>LN(Precios!G182/Precios!G181)</f>
        <v>2.8693972438598496E-2</v>
      </c>
      <c r="G182">
        <f>SUMPRODUCT(Rendimientos!E182:F182,FE!$B$34:$C$34)</f>
        <v>5.0366785747947423E-2</v>
      </c>
      <c r="H182">
        <f>SUMPRODUCT(E182:F182,FE!$B$24:$C$24)</f>
        <v>1.0433903840915254E-2</v>
      </c>
      <c r="I182">
        <f>SUMPRODUCT(E182:F182,FE!$B$34:$C$34)</f>
        <v>5.0366785747947423E-2</v>
      </c>
      <c r="J182">
        <f>_xlfn.NORM.S.INV(0.05)*_xlfn.STDEV.P($H$3:H182)</f>
        <v>-2.2210527577301655E-2</v>
      </c>
      <c r="K182">
        <f>_xlfn.NORM.S.INV(0.05)*_xlfn.STDEV.P($I$3:I182)</f>
        <v>-8.0250710500300165E-2</v>
      </c>
      <c r="N182">
        <f t="shared" si="4"/>
        <v>0</v>
      </c>
      <c r="O182">
        <f t="shared" si="5"/>
        <v>0</v>
      </c>
    </row>
    <row r="183" spans="1:15">
      <c r="A183">
        <v>181</v>
      </c>
      <c r="B183" s="1">
        <v>43483</v>
      </c>
      <c r="C183">
        <f>LN(Precios!B183/Precios!B182)</f>
        <v>1.3703324578960535E-2</v>
      </c>
      <c r="D183">
        <f>LN(Precios!C183/Precios!C182)</f>
        <v>7.0193618142768447E-3</v>
      </c>
      <c r="E183">
        <f>LN(Precios!D183/Precios!D182)</f>
        <v>2.7020941393860566E-4</v>
      </c>
      <c r="F183">
        <f>LN(Precios!G183/Precios!G182)</f>
        <v>2.1455015186603584E-2</v>
      </c>
      <c r="G183">
        <f>SUMPRODUCT(Rendimientos!E183:F183,FE!$B$34:$C$34)</f>
        <v>3.7974949156610871E-2</v>
      </c>
      <c r="H183">
        <f>SUMPRODUCT(E183:F183,FE!$B$24:$C$24)</f>
        <v>7.5364194226006315E-3</v>
      </c>
      <c r="I183">
        <f>SUMPRODUCT(E183:F183,FE!$B$34:$C$34)</f>
        <v>3.7974949156610871E-2</v>
      </c>
      <c r="J183">
        <f>_xlfn.NORM.S.INV(0.05)*_xlfn.STDEV.P($H$3:H183)</f>
        <v>-2.216731946618199E-2</v>
      </c>
      <c r="K183">
        <f>_xlfn.NORM.S.INV(0.05)*_xlfn.STDEV.P($I$3:I183)</f>
        <v>-8.01719505680272E-2</v>
      </c>
      <c r="N183">
        <f t="shared" si="4"/>
        <v>0</v>
      </c>
      <c r="O183">
        <f t="shared" si="5"/>
        <v>0</v>
      </c>
    </row>
    <row r="184" spans="1:15">
      <c r="A184">
        <v>182</v>
      </c>
      <c r="B184" s="1">
        <v>43487</v>
      </c>
      <c r="C184">
        <f>LN(Precios!B184/Precios!B183)</f>
        <v>-1.2293573610571066E-2</v>
      </c>
      <c r="D184">
        <f>LN(Precios!C184/Precios!C183)</f>
        <v>-1.0759382155537416E-2</v>
      </c>
      <c r="E184">
        <f>LN(Precios!D184/Precios!D183)</f>
        <v>-3.9704076702600441E-3</v>
      </c>
      <c r="F184">
        <f>LN(Precios!G184/Precios!G183)</f>
        <v>-2.4500633461557866E-2</v>
      </c>
      <c r="G184">
        <f>SUMPRODUCT(Rendimientos!E184:F184,FE!$B$34:$C$34)</f>
        <v>-4.0510125269087226E-2</v>
      </c>
      <c r="H184">
        <f>SUMPRODUCT(E184:F184,FE!$B$24:$C$24)</f>
        <v>-1.1012102256731276E-2</v>
      </c>
      <c r="I184">
        <f>SUMPRODUCT(E184:F184,FE!$B$34:$C$34)</f>
        <v>-4.0510125269087226E-2</v>
      </c>
      <c r="J184">
        <f>_xlfn.NORM.S.INV(0.05)*_xlfn.STDEV.P($H$3:H184)</f>
        <v>-2.2148367082021208E-2</v>
      </c>
      <c r="K184">
        <f>_xlfn.NORM.S.INV(0.05)*_xlfn.STDEV.P($I$3:I184)</f>
        <v>-8.0094886581489763E-2</v>
      </c>
      <c r="N184">
        <f t="shared" si="4"/>
        <v>0</v>
      </c>
      <c r="O184">
        <f t="shared" si="5"/>
        <v>0</v>
      </c>
    </row>
    <row r="185" spans="1:15">
      <c r="A185">
        <v>183</v>
      </c>
      <c r="B185" s="1">
        <v>43488</v>
      </c>
      <c r="C185">
        <f>LN(Precios!B185/Precios!B184)</f>
        <v>6.9881726032243342E-3</v>
      </c>
      <c r="D185">
        <f>LN(Precios!C185/Precios!C184)</f>
        <v>-2.0220081162099415E-3</v>
      </c>
      <c r="E185">
        <f>LN(Precios!D185/Precios!D184)</f>
        <v>4.690609357854052E-3</v>
      </c>
      <c r="F185">
        <f>LN(Precios!G185/Precios!G184)</f>
        <v>1.7058327352508777E-2</v>
      </c>
      <c r="G185">
        <f>SUMPRODUCT(Rendimientos!E185:F185,FE!$B$34:$C$34)</f>
        <v>2.670268693851904E-2</v>
      </c>
      <c r="H185">
        <f>SUMPRODUCT(E185:F185,FE!$B$24:$C$24)</f>
        <v>8.9326324965804602E-3</v>
      </c>
      <c r="I185">
        <f>SUMPRODUCT(E185:F185,FE!$B$34:$C$34)</f>
        <v>2.670268693851904E-2</v>
      </c>
      <c r="J185">
        <f>_xlfn.NORM.S.INV(0.05)*_xlfn.STDEV.P($H$3:H185)</f>
        <v>-2.2113469130470815E-2</v>
      </c>
      <c r="K185">
        <f>_xlfn.NORM.S.INV(0.05)*_xlfn.STDEV.P($I$3:I185)</f>
        <v>-7.9947958852539386E-2</v>
      </c>
      <c r="N185">
        <f t="shared" si="4"/>
        <v>0</v>
      </c>
      <c r="O185">
        <f t="shared" si="5"/>
        <v>0</v>
      </c>
    </row>
    <row r="186" spans="1:15">
      <c r="A186">
        <v>184</v>
      </c>
      <c r="B186" s="1">
        <v>43489</v>
      </c>
      <c r="C186">
        <f>LN(Precios!B186/Precios!B185)</f>
        <v>-9.1107351353356765E-4</v>
      </c>
      <c r="D186">
        <f>LN(Precios!C186/Precios!C185)</f>
        <v>-2.6032219353365493E-3</v>
      </c>
      <c r="E186">
        <f>LN(Precios!D186/Precios!D185)</f>
        <v>-5.1427911426330407E-3</v>
      </c>
      <c r="F186">
        <f>LN(Precios!G186/Precios!G185)</f>
        <v>7.0695293022325287E-3</v>
      </c>
      <c r="G186">
        <f>SUMPRODUCT(Rendimientos!E186:F186,FE!$B$34:$C$34)</f>
        <v>1.6592709714396872E-2</v>
      </c>
      <c r="H186">
        <f>SUMPRODUCT(E186:F186,FE!$B$24:$C$24)</f>
        <v>-9.5406805507143935E-4</v>
      </c>
      <c r="I186">
        <f>SUMPRODUCT(E186:F186,FE!$B$34:$C$34)</f>
        <v>1.6592709714396872E-2</v>
      </c>
      <c r="J186">
        <f>_xlfn.NORM.S.INV(0.05)*_xlfn.STDEV.P($H$3:H186)</f>
        <v>-2.2053731104378187E-2</v>
      </c>
      <c r="K186">
        <f>_xlfn.NORM.S.INV(0.05)*_xlfn.STDEV.P($I$3:I186)</f>
        <v>-7.9759312223612572E-2</v>
      </c>
      <c r="N186">
        <f t="shared" si="4"/>
        <v>0</v>
      </c>
      <c r="O186">
        <f t="shared" si="5"/>
        <v>0</v>
      </c>
    </row>
    <row r="187" spans="1:15">
      <c r="A187">
        <v>185</v>
      </c>
      <c r="B187" s="1">
        <v>43490</v>
      </c>
      <c r="C187">
        <f>LN(Precios!B187/Precios!B186)</f>
        <v>7.4643624255053597E-3</v>
      </c>
      <c r="D187">
        <f>LN(Precios!C187/Precios!C186)</f>
        <v>1.6629835723502063E-3</v>
      </c>
      <c r="E187">
        <f>LN(Precios!D187/Precios!D186)</f>
        <v>4.8727762901758188E-3</v>
      </c>
      <c r="F187">
        <f>LN(Precios!G187/Precios!G186)</f>
        <v>-3.766401265493457E-3</v>
      </c>
      <c r="G187">
        <f>SUMPRODUCT(Rendimientos!E187:F187,FE!$B$34:$C$34)</f>
        <v>-1.0503241069754352E-2</v>
      </c>
      <c r="H187">
        <f>SUMPRODUCT(E187:F187,FE!$B$24:$C$24)</f>
        <v>1.9096111285385757E-3</v>
      </c>
      <c r="I187">
        <f>SUMPRODUCT(E187:F187,FE!$B$34:$C$34)</f>
        <v>-1.0503241069754352E-2</v>
      </c>
      <c r="J187">
        <f>_xlfn.NORM.S.INV(0.05)*_xlfn.STDEV.P($H$3:H187)</f>
        <v>-2.1995029314236907E-2</v>
      </c>
      <c r="K187">
        <f>_xlfn.NORM.S.INV(0.05)*_xlfn.STDEV.P($I$3:I187)</f>
        <v>-7.9551600591102611E-2</v>
      </c>
      <c r="N187">
        <f t="shared" si="4"/>
        <v>0</v>
      </c>
      <c r="O187">
        <f t="shared" si="5"/>
        <v>0</v>
      </c>
    </row>
    <row r="188" spans="1:15">
      <c r="A188">
        <v>186</v>
      </c>
      <c r="B188" s="1">
        <v>43493</v>
      </c>
      <c r="C188">
        <f>LN(Precios!B188/Precios!B187)</f>
        <v>-8.4838920877133035E-3</v>
      </c>
      <c r="D188">
        <f>LN(Precios!C188/Precios!C187)</f>
        <v>-2.857968934056935E-4</v>
      </c>
      <c r="E188">
        <f>LN(Precios!D188/Precios!D187)</f>
        <v>-2.5236606453969117E-3</v>
      </c>
      <c r="F188">
        <f>LN(Precios!G188/Precios!G187)</f>
        <v>-6.9773738586299087E-3</v>
      </c>
      <c r="G188">
        <f>SUMPRODUCT(Rendimientos!E188:F188,FE!$B$34:$C$34)</f>
        <v>-1.0450384137482355E-2</v>
      </c>
      <c r="H188">
        <f>SUMPRODUCT(E188:F188,FE!$B$24:$C$24)</f>
        <v>-4.0512467782591972E-3</v>
      </c>
      <c r="I188">
        <f>SUMPRODUCT(E188:F188,FE!$B$34:$C$34)</f>
        <v>-1.0450384137482355E-2</v>
      </c>
      <c r="J188">
        <f>_xlfn.NORM.S.INV(0.05)*_xlfn.STDEV.P($H$3:H188)</f>
        <v>-2.1941766110483624E-2</v>
      </c>
      <c r="K188">
        <f>_xlfn.NORM.S.INV(0.05)*_xlfn.STDEV.P($I$3:I188)</f>
        <v>-7.9345409835665431E-2</v>
      </c>
      <c r="N188">
        <f t="shared" si="4"/>
        <v>0</v>
      </c>
      <c r="O188">
        <f t="shared" si="5"/>
        <v>0</v>
      </c>
    </row>
    <row r="189" spans="1:15">
      <c r="A189">
        <v>187</v>
      </c>
      <c r="B189" s="1">
        <v>43494</v>
      </c>
      <c r="C189">
        <f>LN(Precios!B189/Precios!B188)</f>
        <v>2.1071853668690934E-3</v>
      </c>
      <c r="D189">
        <f>LN(Precios!C189/Precios!C188)</f>
        <v>1.6936492217815837E-3</v>
      </c>
      <c r="E189">
        <f>LN(Precios!D189/Precios!D188)</f>
        <v>8.118714080873117E-4</v>
      </c>
      <c r="F189">
        <f>LN(Precios!G189/Precios!G188)</f>
        <v>1.5690348731449072E-4</v>
      </c>
      <c r="G189">
        <f>SUMPRODUCT(Rendimientos!E189:F189,FE!$B$34:$C$34)</f>
        <v>-3.5384119072268935E-4</v>
      </c>
      <c r="H189">
        <f>SUMPRODUCT(E189:F189,FE!$B$24:$C$24)</f>
        <v>5.8722292594673908E-4</v>
      </c>
      <c r="I189">
        <f>SUMPRODUCT(E189:F189,FE!$B$34:$C$34)</f>
        <v>-3.5384119072268935E-4</v>
      </c>
      <c r="J189">
        <f>_xlfn.NORM.S.INV(0.05)*_xlfn.STDEV.P($H$3:H189)</f>
        <v>-2.1883076511957367E-2</v>
      </c>
      <c r="K189">
        <f>_xlfn.NORM.S.INV(0.05)*_xlfn.STDEV.P($I$3:I189)</f>
        <v>-7.9133031793428399E-2</v>
      </c>
      <c r="N189">
        <f t="shared" si="4"/>
        <v>0</v>
      </c>
      <c r="O189">
        <f t="shared" si="5"/>
        <v>0</v>
      </c>
    </row>
    <row r="190" spans="1:15">
      <c r="A190">
        <v>188</v>
      </c>
      <c r="B190" s="1">
        <v>43495</v>
      </c>
      <c r="C190">
        <f>LN(Precios!B190/Precios!B189)</f>
        <v>1.7538571485228045E-2</v>
      </c>
      <c r="D190">
        <f>LN(Precios!C190/Precios!C189)</f>
        <v>-1.5742325662711251E-3</v>
      </c>
      <c r="E190">
        <f>LN(Precios!D190/Precios!D189)</f>
        <v>-6.9674081794688231E-3</v>
      </c>
      <c r="F190">
        <f>LN(Precios!G190/Precios!G189)</f>
        <v>-6.4235092780356899E-3</v>
      </c>
      <c r="G190">
        <f>SUMPRODUCT(Rendimientos!E190:F190,FE!$B$34:$C$34)</f>
        <v>-5.9993763388690481E-3</v>
      </c>
      <c r="H190">
        <f>SUMPRODUCT(E190:F190,FE!$B$24:$C$24)</f>
        <v>-6.7808554357852756E-3</v>
      </c>
      <c r="I190">
        <f>SUMPRODUCT(E190:F190,FE!$B$34:$C$34)</f>
        <v>-5.9993763388690481E-3</v>
      </c>
      <c r="J190">
        <f>_xlfn.NORM.S.INV(0.05)*_xlfn.STDEV.P($H$3:H190)</f>
        <v>-2.1840654200469569E-2</v>
      </c>
      <c r="K190">
        <f>_xlfn.NORM.S.INV(0.05)*_xlfn.STDEV.P($I$3:I190)</f>
        <v>-7.8924414137843124E-2</v>
      </c>
      <c r="N190">
        <f t="shared" si="4"/>
        <v>0</v>
      </c>
      <c r="O190">
        <f t="shared" si="5"/>
        <v>0</v>
      </c>
    </row>
    <row r="191" spans="1:15">
      <c r="A191">
        <v>189</v>
      </c>
      <c r="B191" s="1">
        <v>43496</v>
      </c>
      <c r="C191">
        <f>LN(Precios!B191/Precios!B190)</f>
        <v>-6.0742350141245512E-4</v>
      </c>
      <c r="D191">
        <f>LN(Precios!C191/Precios!C190)</f>
        <v>8.1393475772172704E-3</v>
      </c>
      <c r="E191">
        <f>LN(Precios!D191/Precios!D190)</f>
        <v>1.2542460835361225E-2</v>
      </c>
      <c r="F191">
        <f>LN(Precios!G191/Precios!G190)</f>
        <v>-1.5038205424146059E-2</v>
      </c>
      <c r="G191">
        <f>SUMPRODUCT(Rendimientos!E191:F191,FE!$B$34:$C$34)</f>
        <v>-3.6545638173129502E-2</v>
      </c>
      <c r="H191">
        <f>SUMPRODUCT(E191:F191,FE!$B$24:$C$24)</f>
        <v>3.0825245314378517E-3</v>
      </c>
      <c r="I191">
        <f>SUMPRODUCT(E191:F191,FE!$B$34:$C$34)</f>
        <v>-3.6545638173129502E-2</v>
      </c>
      <c r="J191">
        <f>_xlfn.NORM.S.INV(0.05)*_xlfn.STDEV.P($H$3:H191)</f>
        <v>-2.178563445150002E-2</v>
      </c>
      <c r="K191">
        <f>_xlfn.NORM.S.INV(0.05)*_xlfn.STDEV.P($I$3:I191)</f>
        <v>-7.8828345544564096E-2</v>
      </c>
      <c r="N191">
        <f t="shared" si="4"/>
        <v>0</v>
      </c>
      <c r="O191">
        <f t="shared" si="5"/>
        <v>0</v>
      </c>
    </row>
    <row r="192" spans="1:15">
      <c r="A192">
        <v>190</v>
      </c>
      <c r="B192" s="1">
        <v>43497</v>
      </c>
      <c r="C192">
        <f>LN(Precios!B192/Precios!B191)</f>
        <v>2.5655400944177929E-3</v>
      </c>
      <c r="D192">
        <f>LN(Precios!C192/Precios!C191)</f>
        <v>-5.692042870543753E-3</v>
      </c>
      <c r="E192">
        <f>LN(Precios!D192/Precios!D191)</f>
        <v>-1.9746887307145891E-3</v>
      </c>
      <c r="F192">
        <f>LN(Precios!G192/Precios!G191)</f>
        <v>-3.2839055112426278E-3</v>
      </c>
      <c r="G192">
        <f>SUMPRODUCT(Rendimientos!E192:F192,FE!$B$34:$C$34)</f>
        <v>-4.304834142774187E-3</v>
      </c>
      <c r="H192">
        <f>SUMPRODUCT(E192:F192,FE!$B$24:$C$24)</f>
        <v>-2.4237390631210308E-3</v>
      </c>
      <c r="I192">
        <f>SUMPRODUCT(E192:F192,FE!$B$34:$C$34)</f>
        <v>-4.304834142774187E-3</v>
      </c>
      <c r="J192">
        <f>_xlfn.NORM.S.INV(0.05)*_xlfn.STDEV.P($H$3:H192)</f>
        <v>-2.1730390884967886E-2</v>
      </c>
      <c r="K192">
        <f>_xlfn.NORM.S.INV(0.05)*_xlfn.STDEV.P($I$3:I192)</f>
        <v>-7.8621402848504982E-2</v>
      </c>
      <c r="N192">
        <f t="shared" si="4"/>
        <v>0</v>
      </c>
      <c r="O192">
        <f t="shared" si="5"/>
        <v>0</v>
      </c>
    </row>
    <row r="193" spans="1:15">
      <c r="A193">
        <v>191</v>
      </c>
      <c r="B193" s="1">
        <v>43501</v>
      </c>
      <c r="C193">
        <f>LN(Precios!B193/Precios!B192)</f>
        <v>1.3774449636401715E-2</v>
      </c>
      <c r="D193">
        <f>LN(Precios!C193/Precios!C192)</f>
        <v>1.359833578171017E-2</v>
      </c>
      <c r="E193">
        <f>LN(Precios!D193/Precios!D192)</f>
        <v>1.2145175185068666E-2</v>
      </c>
      <c r="F193">
        <f>LN(Precios!G193/Precios!G192)</f>
        <v>1.9965253916931748E-2</v>
      </c>
      <c r="G193">
        <f>SUMPRODUCT(Rendimientos!E193:F193,FE!$B$34:$C$34)</f>
        <v>2.606335959120365E-2</v>
      </c>
      <c r="H193">
        <f>SUMPRODUCT(E193:F193,FE!$B$24:$C$24)</f>
        <v>1.482739634677066E-2</v>
      </c>
      <c r="I193">
        <f>SUMPRODUCT(E193:F193,FE!$B$34:$C$34)</f>
        <v>2.606335959120365E-2</v>
      </c>
      <c r="J193">
        <f>_xlfn.NORM.S.INV(0.05)*_xlfn.STDEV.P($H$3:H193)</f>
        <v>-2.1743455625264148E-2</v>
      </c>
      <c r="K193">
        <f>_xlfn.NORM.S.INV(0.05)*_xlfn.STDEV.P($I$3:I193)</f>
        <v>-7.8483001235017752E-2</v>
      </c>
      <c r="N193">
        <f t="shared" si="4"/>
        <v>0</v>
      </c>
      <c r="O193">
        <f t="shared" si="5"/>
        <v>0</v>
      </c>
    </row>
    <row r="194" spans="1:15">
      <c r="A194">
        <v>192</v>
      </c>
      <c r="B194" s="1">
        <v>43502</v>
      </c>
      <c r="C194">
        <f>LN(Precios!B194/Precios!B193)</f>
        <v>-8.3540318965419932E-4</v>
      </c>
      <c r="D194">
        <f>LN(Precios!C194/Precios!C193)</f>
        <v>-1.0915047199987475E-2</v>
      </c>
      <c r="E194">
        <f>LN(Precios!D194/Precios!D193)</f>
        <v>-1.1157343395342712E-2</v>
      </c>
      <c r="F194">
        <f>LN(Precios!G194/Precios!G193)</f>
        <v>-5.2759608423890644E-3</v>
      </c>
      <c r="G194">
        <f>SUMPRODUCT(Rendimientos!E194:F194,FE!$B$34:$C$34)</f>
        <v>-6.8965250094021532E-4</v>
      </c>
      <c r="H194">
        <f>SUMPRODUCT(E194:F194,FE!$B$24:$C$24)</f>
        <v>-9.1400786996151742E-3</v>
      </c>
      <c r="I194">
        <f>SUMPRODUCT(E194:F194,FE!$B$34:$C$34)</f>
        <v>-6.8965250094021532E-4</v>
      </c>
      <c r="J194">
        <f>_xlfn.NORM.S.INV(0.05)*_xlfn.STDEV.P($H$3:H194)</f>
        <v>-2.1715027772665884E-2</v>
      </c>
      <c r="K194">
        <f>_xlfn.NORM.S.INV(0.05)*_xlfn.STDEV.P($I$3:I194)</f>
        <v>-7.827837924700283E-2</v>
      </c>
      <c r="N194">
        <f t="shared" si="4"/>
        <v>0</v>
      </c>
      <c r="O194">
        <f t="shared" si="5"/>
        <v>0</v>
      </c>
    </row>
    <row r="195" spans="1:15">
      <c r="A195">
        <v>193</v>
      </c>
      <c r="B195" s="1">
        <v>43503</v>
      </c>
      <c r="C195">
        <f>LN(Precios!B195/Precios!B194)</f>
        <v>-8.7330753728044799E-3</v>
      </c>
      <c r="D195">
        <f>LN(Precios!C195/Precios!C194)</f>
        <v>-5.2866858674278996E-3</v>
      </c>
      <c r="E195">
        <f>LN(Precios!D195/Precios!D194)</f>
        <v>-4.1374406926221333E-3</v>
      </c>
      <c r="F195">
        <f>LN(Precios!G195/Precios!G194)</f>
        <v>-1.8202244784768951E-2</v>
      </c>
      <c r="G195">
        <f>SUMPRODUCT(Rendimientos!E195:F195,FE!$B$34:$C$34)</f>
        <v>-2.9169993906318956E-2</v>
      </c>
      <c r="H195">
        <f>SUMPRODUCT(E195:F195,FE!$B$24:$C$24)</f>
        <v>-8.961550073700102E-3</v>
      </c>
      <c r="I195">
        <f>SUMPRODUCT(E195:F195,FE!$B$34:$C$34)</f>
        <v>-2.9169993906318956E-2</v>
      </c>
      <c r="J195">
        <f>_xlfn.NORM.S.INV(0.05)*_xlfn.STDEV.P($H$3:H195)</f>
        <v>-2.1685507953663839E-2</v>
      </c>
      <c r="K195">
        <f>_xlfn.NORM.S.INV(0.05)*_xlfn.STDEV.P($I$3:I195)</f>
        <v>-7.8144947927320851E-2</v>
      </c>
      <c r="N195">
        <f t="shared" si="4"/>
        <v>0</v>
      </c>
      <c r="O195">
        <f t="shared" si="5"/>
        <v>0</v>
      </c>
    </row>
    <row r="196" spans="1:15">
      <c r="A196">
        <v>194</v>
      </c>
      <c r="B196" s="1">
        <v>43504</v>
      </c>
      <c r="C196">
        <f>LN(Precios!B196/Precios!B195)</f>
        <v>-2.5141303715067492E-3</v>
      </c>
      <c r="D196">
        <f>LN(Precios!C196/Precios!C195)</f>
        <v>-1.0232218759353899E-2</v>
      </c>
      <c r="E196">
        <f>LN(Precios!D196/Precios!D195)</f>
        <v>5.0346235986676374E-3</v>
      </c>
      <c r="F196">
        <f>LN(Precios!G196/Precios!G195)</f>
        <v>-3.8940629707057634E-3</v>
      </c>
      <c r="G196">
        <f>SUMPRODUCT(Rendimientos!E196:F196,FE!$B$34:$C$34)</f>
        <v>-1.0856662210358095E-2</v>
      </c>
      <c r="H196">
        <f>SUMPRODUCT(E196:F196,FE!$B$24:$C$24)</f>
        <v>1.9721592829315101E-3</v>
      </c>
      <c r="I196">
        <f>SUMPRODUCT(E196:F196,FE!$B$34:$C$34)</f>
        <v>-1.0856662210358095E-2</v>
      </c>
      <c r="J196">
        <f>_xlfn.NORM.S.INV(0.05)*_xlfn.STDEV.P($H$3:H196)</f>
        <v>-2.1630646077731411E-2</v>
      </c>
      <c r="K196">
        <f>_xlfn.NORM.S.INV(0.05)*_xlfn.STDEV.P($I$3:I196)</f>
        <v>-7.7951263797365083E-2</v>
      </c>
      <c r="N196">
        <f t="shared" si="4"/>
        <v>0</v>
      </c>
      <c r="O196">
        <f t="shared" si="5"/>
        <v>0</v>
      </c>
    </row>
    <row r="197" spans="1:15">
      <c r="A197">
        <v>195</v>
      </c>
      <c r="B197" s="1">
        <v>43507</v>
      </c>
      <c r="C197">
        <f>LN(Precios!B197/Precios!B196)</f>
        <v>-2.1220340566374786E-3</v>
      </c>
      <c r="D197">
        <f>LN(Precios!C197/Precios!C196)</f>
        <v>2.4222355937843273E-3</v>
      </c>
      <c r="E197">
        <f>LN(Precios!D197/Precios!D196)</f>
        <v>-1.8737819103030216E-2</v>
      </c>
      <c r="F197">
        <f>LN(Precios!G197/Precios!G196)</f>
        <v>4.7580481953232332E-3</v>
      </c>
      <c r="G197">
        <f>SUMPRODUCT(Rendimientos!E197:F197,FE!$B$34:$C$34)</f>
        <v>2.3080150389797327E-2</v>
      </c>
      <c r="H197">
        <f>SUMPRODUCT(E197:F197,FE!$B$24:$C$24)</f>
        <v>-1.0678934449682088E-2</v>
      </c>
      <c r="I197">
        <f>SUMPRODUCT(E197:F197,FE!$B$34:$C$34)</f>
        <v>2.3080150389797327E-2</v>
      </c>
      <c r="J197">
        <f>_xlfn.NORM.S.INV(0.05)*_xlfn.STDEV.P($H$3:H197)</f>
        <v>-2.1612446663571171E-2</v>
      </c>
      <c r="K197">
        <f>_xlfn.NORM.S.INV(0.05)*_xlfn.STDEV.P($I$3:I197)</f>
        <v>-7.7804465799483039E-2</v>
      </c>
      <c r="N197">
        <f t="shared" ref="N197:N260" si="6">IF(J197&gt;H198,1,0)</f>
        <v>0</v>
      </c>
      <c r="O197">
        <f t="shared" ref="O197:O260" si="7">IF(K197&gt;I198,1,0)</f>
        <v>0</v>
      </c>
    </row>
    <row r="198" spans="1:15">
      <c r="A198">
        <v>196</v>
      </c>
      <c r="B198" s="1">
        <v>43508</v>
      </c>
      <c r="C198">
        <f>LN(Precios!B198/Precios!B197)</f>
        <v>1.4764861805316384E-2</v>
      </c>
      <c r="D198">
        <f>LN(Precios!C198/Precios!C197)</f>
        <v>-3.967182585820175E-3</v>
      </c>
      <c r="E198">
        <f>LN(Precios!D198/Precios!D197)</f>
        <v>-2.1953905634356152E-3</v>
      </c>
      <c r="F198">
        <f>LN(Precios!G198/Precios!G197)</f>
        <v>-6.2274736108774865E-3</v>
      </c>
      <c r="G198">
        <f>SUMPRODUCT(Rendimientos!E198:F198,FE!$B$34:$C$34)</f>
        <v>-9.3716962400635841E-3</v>
      </c>
      <c r="H198">
        <f>SUMPRODUCT(E198:F198,FE!$B$24:$C$24)</f>
        <v>-3.5783610994639483E-3</v>
      </c>
      <c r="I198">
        <f>SUMPRODUCT(E198:F198,FE!$B$34:$C$34)</f>
        <v>-9.3716962400635841E-3</v>
      </c>
      <c r="J198">
        <f>_xlfn.NORM.S.INV(0.05)*_xlfn.STDEV.P($H$3:H198)</f>
        <v>-2.156149019307603E-2</v>
      </c>
      <c r="K198">
        <f>_xlfn.NORM.S.INV(0.05)*_xlfn.STDEV.P($I$3:I198)</f>
        <v>-7.7611481194582332E-2</v>
      </c>
      <c r="N198">
        <f t="shared" si="6"/>
        <v>0</v>
      </c>
      <c r="O198">
        <f t="shared" si="7"/>
        <v>0</v>
      </c>
    </row>
    <row r="199" spans="1:15">
      <c r="A199">
        <v>197</v>
      </c>
      <c r="B199" s="1">
        <v>43509</v>
      </c>
      <c r="C199">
        <f>LN(Precios!B199/Precios!B198)</f>
        <v>4.61104353782476E-3</v>
      </c>
      <c r="D199">
        <f>LN(Precios!C199/Precios!C198)</f>
        <v>-1.9432716649898468E-2</v>
      </c>
      <c r="E199">
        <f>LN(Precios!D199/Precios!D198)</f>
        <v>9.115833408009413E-3</v>
      </c>
      <c r="F199">
        <f>LN(Precios!G199/Precios!G198)</f>
        <v>-3.9053916573314876E-2</v>
      </c>
      <c r="G199">
        <f>SUMPRODUCT(Rendimientos!E199:F199,FE!$B$34:$C$34)</f>
        <v>-7.6616738606359786E-2</v>
      </c>
      <c r="H199">
        <f>SUMPRODUCT(E199:F199,FE!$B$24:$C$24)</f>
        <v>-7.4059852569825623E-3</v>
      </c>
      <c r="I199">
        <f>SUMPRODUCT(E199:F199,FE!$B$34:$C$34)</f>
        <v>-7.6616738606359786E-2</v>
      </c>
      <c r="J199">
        <f>_xlfn.NORM.S.INV(0.05)*_xlfn.STDEV.P($H$3:H199)</f>
        <v>-2.1524372066329088E-2</v>
      </c>
      <c r="K199">
        <f>_xlfn.NORM.S.INV(0.05)*_xlfn.STDEV.P($I$3:I199)</f>
        <v>-7.7912583210051595E-2</v>
      </c>
      <c r="N199">
        <f t="shared" si="6"/>
        <v>0</v>
      </c>
      <c r="O199">
        <f t="shared" si="7"/>
        <v>0</v>
      </c>
    </row>
    <row r="200" spans="1:15">
      <c r="A200">
        <v>198</v>
      </c>
      <c r="B200" s="1">
        <v>43510</v>
      </c>
      <c r="C200">
        <f>LN(Precios!B200/Precios!B199)</f>
        <v>-4.0751166674140912E-3</v>
      </c>
      <c r="D200">
        <f>LN(Precios!C200/Precios!C199)</f>
        <v>1.0379195316606981E-2</v>
      </c>
      <c r="E200">
        <f>LN(Precios!D200/Precios!D199)</f>
        <v>4.1655407511495234E-3</v>
      </c>
      <c r="F200">
        <f>LN(Precios!G200/Precios!G199)</f>
        <v>-1.7929863741886196E-2</v>
      </c>
      <c r="G200">
        <f>SUMPRODUCT(Rendimientos!E200:F200,FE!$B$34:$C$34)</f>
        <v>-3.5159883558095011E-2</v>
      </c>
      <c r="H200">
        <f>SUMPRODUCT(E200:F200,FE!$B$24:$C$24)</f>
        <v>-3.4129969515605731E-3</v>
      </c>
      <c r="I200">
        <f>SUMPRODUCT(E200:F200,FE!$B$34:$C$34)</f>
        <v>-3.5159883558095011E-2</v>
      </c>
      <c r="J200">
        <f>_xlfn.NORM.S.INV(0.05)*_xlfn.STDEV.P($H$3:H200)</f>
        <v>-2.1473673620433505E-2</v>
      </c>
      <c r="K200">
        <f>_xlfn.NORM.S.INV(0.05)*_xlfn.STDEV.P($I$3:I200)</f>
        <v>-7.7813255115875835E-2</v>
      </c>
      <c r="N200">
        <f t="shared" si="6"/>
        <v>0</v>
      </c>
      <c r="O200">
        <f t="shared" si="7"/>
        <v>0</v>
      </c>
    </row>
    <row r="201" spans="1:15">
      <c r="A201">
        <v>199</v>
      </c>
      <c r="B201" s="1">
        <v>43511</v>
      </c>
      <c r="C201">
        <f>LN(Precios!B201/Precios!B200)</f>
        <v>1.7297281149363977E-2</v>
      </c>
      <c r="D201">
        <f>LN(Precios!C201/Precios!C200)</f>
        <v>6.1483775003314065E-3</v>
      </c>
      <c r="E201">
        <f>LN(Precios!D201/Precios!D200)</f>
        <v>1.729046434507554E-2</v>
      </c>
      <c r="F201">
        <f>LN(Precios!G201/Precios!G200)</f>
        <v>7.4293465851181587E-3</v>
      </c>
      <c r="G201">
        <f>SUMPRODUCT(Rendimientos!E201:F201,FE!$B$34:$C$34)</f>
        <v>-2.6036348412214819E-4</v>
      </c>
      <c r="H201">
        <f>SUMPRODUCT(E201:F201,FE!$B$24:$C$24)</f>
        <v>1.3908183981832753E-2</v>
      </c>
      <c r="I201">
        <f>SUMPRODUCT(E201:F201,FE!$B$34:$C$34)</f>
        <v>-2.6036348412214819E-4</v>
      </c>
      <c r="J201">
        <f>_xlfn.NORM.S.INV(0.05)*_xlfn.STDEV.P($H$3:H201)</f>
        <v>-2.1480648576487526E-2</v>
      </c>
      <c r="K201">
        <f>_xlfn.NORM.S.INV(0.05)*_xlfn.STDEV.P($I$3:I201)</f>
        <v>-7.7617733095616662E-2</v>
      </c>
      <c r="N201">
        <f t="shared" si="6"/>
        <v>0</v>
      </c>
      <c r="O201">
        <f t="shared" si="7"/>
        <v>0</v>
      </c>
    </row>
    <row r="202" spans="1:15">
      <c r="A202">
        <v>200</v>
      </c>
      <c r="B202" s="1">
        <v>43515</v>
      </c>
      <c r="C202">
        <f>LN(Precios!B202/Precios!B201)</f>
        <v>3.1173605363987749E-4</v>
      </c>
      <c r="D202">
        <f>LN(Precios!C202/Precios!C201)</f>
        <v>-9.1274877983005211E-4</v>
      </c>
      <c r="E202">
        <f>LN(Precios!D202/Precios!D201)</f>
        <v>8.1380369522089536E-3</v>
      </c>
      <c r="F202">
        <f>LN(Precios!G202/Precios!G201)</f>
        <v>2.6330817554046849E-2</v>
      </c>
      <c r="G202">
        <f>SUMPRODUCT(Rendimientos!E202:F202,FE!$B$34:$C$34)</f>
        <v>4.0517567128167876E-2</v>
      </c>
      <c r="H202">
        <f>SUMPRODUCT(E202:F202,FE!$B$24:$C$24)</f>
        <v>1.4378007519465066E-2</v>
      </c>
      <c r="I202">
        <f>SUMPRODUCT(E202:F202,FE!$B$34:$C$34)</f>
        <v>4.0517567128167876E-2</v>
      </c>
      <c r="J202">
        <f>_xlfn.NORM.S.INV(0.05)*_xlfn.STDEV.P($H$3:H202)</f>
        <v>-2.1491087256092542E-2</v>
      </c>
      <c r="K202">
        <f>_xlfn.NORM.S.INV(0.05)*_xlfn.STDEV.P($I$3:I202)</f>
        <v>-7.7579643543274582E-2</v>
      </c>
      <c r="N202">
        <f t="shared" si="6"/>
        <v>0</v>
      </c>
      <c r="O202">
        <f t="shared" si="7"/>
        <v>0</v>
      </c>
    </row>
    <row r="203" spans="1:15">
      <c r="A203">
        <v>201</v>
      </c>
      <c r="B203" s="1">
        <v>43516</v>
      </c>
      <c r="C203">
        <f>LN(Precios!B203/Precios!B202)</f>
        <v>2.4349158421272405E-3</v>
      </c>
      <c r="D203">
        <f>LN(Precios!C203/Precios!C202)</f>
        <v>5.3060993553041419E-3</v>
      </c>
      <c r="E203">
        <f>LN(Precios!D203/Precios!D202)</f>
        <v>1.4965450215971572E-3</v>
      </c>
      <c r="F203">
        <f>LN(Precios!G203/Precios!G202)</f>
        <v>-1.4852686038348917E-3</v>
      </c>
      <c r="G203">
        <f>SUMPRODUCT(Rendimientos!E203:F203,FE!$B$34:$C$34)</f>
        <v>-3.8104900258110834E-3</v>
      </c>
      <c r="H203">
        <f>SUMPRODUCT(E203:F203,FE!$B$24:$C$24)</f>
        <v>4.7380805428279596E-4</v>
      </c>
      <c r="I203">
        <f>SUMPRODUCT(E203:F203,FE!$B$34:$C$34)</f>
        <v>-3.8104900258110834E-3</v>
      </c>
      <c r="J203">
        <f>_xlfn.NORM.S.INV(0.05)*_xlfn.STDEV.P($H$3:H203)</f>
        <v>-2.1437594735560336E-2</v>
      </c>
      <c r="K203">
        <f>_xlfn.NORM.S.INV(0.05)*_xlfn.STDEV.P($I$3:I203)</f>
        <v>-7.7386810806356232E-2</v>
      </c>
      <c r="N203">
        <f t="shared" si="6"/>
        <v>0</v>
      </c>
      <c r="O203">
        <f t="shared" si="7"/>
        <v>0</v>
      </c>
    </row>
    <row r="204" spans="1:15">
      <c r="A204">
        <v>202</v>
      </c>
      <c r="B204" s="1">
        <v>43517</v>
      </c>
      <c r="C204">
        <f>LN(Precios!B204/Precios!B203)</f>
        <v>-4.0077212113860238E-3</v>
      </c>
      <c r="D204">
        <f>LN(Precios!C204/Precios!C203)</f>
        <v>9.2130684945428473E-3</v>
      </c>
      <c r="E204">
        <f>LN(Precios!D204/Precios!D203)</f>
        <v>5.3515941206614221E-3</v>
      </c>
      <c r="F204">
        <f>LN(Precios!G204/Precios!G203)</f>
        <v>2.9432274589951034E-2</v>
      </c>
      <c r="G204">
        <f>SUMPRODUCT(Rendimientos!E204:F204,FE!$B$34:$C$34)</f>
        <v>4.8210414714266424E-2</v>
      </c>
      <c r="H204">
        <f>SUMPRODUCT(E204:F204,FE!$B$24:$C$24)</f>
        <v>1.3611064767643569E-2</v>
      </c>
      <c r="I204">
        <f>SUMPRODUCT(E204:F204,FE!$B$34:$C$34)</f>
        <v>4.8210414714266424E-2</v>
      </c>
      <c r="J204">
        <f>_xlfn.NORM.S.INV(0.05)*_xlfn.STDEV.P($H$3:H204)</f>
        <v>-2.1440915707693461E-2</v>
      </c>
      <c r="K204">
        <f>_xlfn.NORM.S.INV(0.05)*_xlfn.STDEV.P($I$3:I204)</f>
        <v>-7.7409694424069739E-2</v>
      </c>
      <c r="N204">
        <f t="shared" si="6"/>
        <v>0</v>
      </c>
      <c r="O204">
        <f t="shared" si="7"/>
        <v>0</v>
      </c>
    </row>
    <row r="205" spans="1:15">
      <c r="A205">
        <v>203</v>
      </c>
      <c r="B205" s="1">
        <v>43518</v>
      </c>
      <c r="C205">
        <f>LN(Precios!B205/Precios!B204)</f>
        <v>6.9842797099968091E-3</v>
      </c>
      <c r="D205">
        <f>LN(Precios!C205/Precios!C204)</f>
        <v>3.6882044366873742E-3</v>
      </c>
      <c r="E205">
        <f>LN(Precios!D205/Precios!D204)</f>
        <v>8.36460396725126E-3</v>
      </c>
      <c r="F205">
        <f>LN(Precios!G205/Precios!G204)</f>
        <v>1.005630135941394E-2</v>
      </c>
      <c r="G205">
        <f>SUMPRODUCT(Rendimientos!E205:F205,FE!$B$34:$C$34)</f>
        <v>1.137548877683275E-2</v>
      </c>
      <c r="H205">
        <f>SUMPRODUCT(E205:F205,FE!$B$24:$C$24)</f>
        <v>8.9448419290465361E-3</v>
      </c>
      <c r="I205">
        <f>SUMPRODUCT(E205:F205,FE!$B$34:$C$34)</f>
        <v>1.137548877683275E-2</v>
      </c>
      <c r="J205">
        <f>_xlfn.NORM.S.INV(0.05)*_xlfn.STDEV.P($H$3:H205)</f>
        <v>-2.1411684754430935E-2</v>
      </c>
      <c r="K205">
        <f>_xlfn.NORM.S.INV(0.05)*_xlfn.STDEV.P($I$3:I205)</f>
        <v>-7.7232909131966926E-2</v>
      </c>
      <c r="N205">
        <f t="shared" si="6"/>
        <v>0</v>
      </c>
      <c r="O205">
        <f t="shared" si="7"/>
        <v>0</v>
      </c>
    </row>
    <row r="206" spans="1:15">
      <c r="A206">
        <v>204</v>
      </c>
      <c r="B206" s="1">
        <v>43521</v>
      </c>
      <c r="C206">
        <f>LN(Precios!B206/Precios!B205)</f>
        <v>2.3075858950653877E-3</v>
      </c>
      <c r="D206">
        <f>LN(Precios!C206/Precios!C205)</f>
        <v>-1.7008575546261201E-3</v>
      </c>
      <c r="E206">
        <f>LN(Precios!D206/Precios!D205)</f>
        <v>-1.4508207633427672E-2</v>
      </c>
      <c r="F206">
        <f>LN(Precios!G206/Precios!G205)</f>
        <v>6.5513219740580206E-3</v>
      </c>
      <c r="G206">
        <f>SUMPRODUCT(Rendimientos!E206:F206,FE!$B$34:$C$34)</f>
        <v>2.297356545782786E-2</v>
      </c>
      <c r="H206">
        <f>SUMPRODUCT(E206:F206,FE!$B$24:$C$24)</f>
        <v>-7.2849662946246393E-3</v>
      </c>
      <c r="I206">
        <f>SUMPRODUCT(E206:F206,FE!$B$34:$C$34)</f>
        <v>2.297356545782786E-2</v>
      </c>
      <c r="J206">
        <f>_xlfn.NORM.S.INV(0.05)*_xlfn.STDEV.P($H$3:H206)</f>
        <v>-2.1376685845505887E-2</v>
      </c>
      <c r="K206">
        <f>_xlfn.NORM.S.INV(0.05)*_xlfn.STDEV.P($I$3:I206)</f>
        <v>-7.7094171495451211E-2</v>
      </c>
      <c r="N206">
        <f t="shared" si="6"/>
        <v>0</v>
      </c>
      <c r="O206">
        <f t="shared" si="7"/>
        <v>0</v>
      </c>
    </row>
    <row r="207" spans="1:15">
      <c r="A207">
        <v>205</v>
      </c>
      <c r="B207" s="1">
        <v>43522</v>
      </c>
      <c r="C207">
        <f>LN(Precios!B207/Precios!B206)</f>
        <v>-1.302782373997824E-3</v>
      </c>
      <c r="D207">
        <f>LN(Precios!C207/Precios!C206)</f>
        <v>-9.3942266330105555E-4</v>
      </c>
      <c r="E207">
        <f>LN(Precios!D207/Precios!D206)</f>
        <v>-7.9263732187292177E-4</v>
      </c>
      <c r="F207">
        <f>LN(Precios!G207/Precios!G206)</f>
        <v>-1.5681272378021079E-2</v>
      </c>
      <c r="G207">
        <f>SUMPRODUCT(Rendimientos!E207:F207,FE!$B$34:$C$34)</f>
        <v>-2.7291445757494193E-2</v>
      </c>
      <c r="H207">
        <f>SUMPRODUCT(E207:F207,FE!$B$24:$C$24)</f>
        <v>-5.8993137871295055E-3</v>
      </c>
      <c r="I207">
        <f>SUMPRODUCT(E207:F207,FE!$B$34:$C$34)</f>
        <v>-2.7291445757494193E-2</v>
      </c>
      <c r="J207">
        <f>_xlfn.NORM.S.INV(0.05)*_xlfn.STDEV.P($H$3:H207)</f>
        <v>-2.1335995458762098E-2</v>
      </c>
      <c r="K207">
        <f>_xlfn.NORM.S.INV(0.05)*_xlfn.STDEV.P($I$3:I207)</f>
        <v>-7.6963733099592077E-2</v>
      </c>
      <c r="N207">
        <f t="shared" si="6"/>
        <v>0</v>
      </c>
      <c r="O207">
        <f t="shared" si="7"/>
        <v>0</v>
      </c>
    </row>
    <row r="208" spans="1:15">
      <c r="A208">
        <v>206</v>
      </c>
      <c r="B208" s="1">
        <v>43523</v>
      </c>
      <c r="C208">
        <f>LN(Precios!B208/Precios!B207)</f>
        <v>-2.798449421885332E-3</v>
      </c>
      <c r="D208">
        <f>LN(Precios!C208/Precios!C207)</f>
        <v>-7.1812986923331188E-3</v>
      </c>
      <c r="E208">
        <f>LN(Precios!D208/Precios!D207)</f>
        <v>-6.3638185424212826E-3</v>
      </c>
      <c r="F208">
        <f>LN(Precios!G208/Precios!G207)</f>
        <v>-1.7742953189536656E-2</v>
      </c>
      <c r="G208">
        <f>SUMPRODUCT(Rendimientos!E208:F208,FE!$B$34:$C$34)</f>
        <v>-2.6616414434516511E-2</v>
      </c>
      <c r="H208">
        <f>SUMPRODUCT(E208:F208,FE!$B$24:$C$24)</f>
        <v>-1.0266765916594037E-2</v>
      </c>
      <c r="I208">
        <f>SUMPRODUCT(E208:F208,FE!$B$34:$C$34)</f>
        <v>-2.6616414434516511E-2</v>
      </c>
      <c r="J208">
        <f>_xlfn.NORM.S.INV(0.05)*_xlfn.STDEV.P($H$3:H208)</f>
        <v>-2.1317665113784218E-2</v>
      </c>
      <c r="K208">
        <f>_xlfn.NORM.S.INV(0.05)*_xlfn.STDEV.P($I$3:I208)</f>
        <v>-7.683084793549852E-2</v>
      </c>
      <c r="N208">
        <f t="shared" si="6"/>
        <v>0</v>
      </c>
      <c r="O208">
        <f t="shared" si="7"/>
        <v>0</v>
      </c>
    </row>
    <row r="209" spans="1:15">
      <c r="A209">
        <v>207</v>
      </c>
      <c r="B209" s="1">
        <v>43524</v>
      </c>
      <c r="C209">
        <f>LN(Precios!B209/Precios!B208)</f>
        <v>-2.665067252236749E-3</v>
      </c>
      <c r="D209">
        <f>LN(Precios!C209/Precios!C208)</f>
        <v>-1.1316543978430807E-2</v>
      </c>
      <c r="E209">
        <f>LN(Precios!D209/Precios!D208)</f>
        <v>5.3186775475940547E-4</v>
      </c>
      <c r="F209">
        <f>LN(Precios!G209/Precios!G208)</f>
        <v>8.8251260054018812E-3</v>
      </c>
      <c r="G209">
        <f>SUMPRODUCT(Rendimientos!E209:F209,FE!$B$34:$C$34)</f>
        <v>1.5292217569376E-2</v>
      </c>
      <c r="H209">
        <f>SUMPRODUCT(E209:F209,FE!$B$24:$C$24)</f>
        <v>3.3763855073362186E-3</v>
      </c>
      <c r="I209">
        <f>SUMPRODUCT(E209:F209,FE!$B$34:$C$34)</f>
        <v>1.5292217569376E-2</v>
      </c>
      <c r="J209">
        <f>_xlfn.NORM.S.INV(0.05)*_xlfn.STDEV.P($H$3:H209)</f>
        <v>-2.1269323569677159E-2</v>
      </c>
      <c r="K209">
        <f>_xlfn.NORM.S.INV(0.05)*_xlfn.STDEV.P($I$3:I209)</f>
        <v>-7.6668999647561298E-2</v>
      </c>
      <c r="N209">
        <f t="shared" si="6"/>
        <v>0</v>
      </c>
      <c r="O209">
        <f t="shared" si="7"/>
        <v>0</v>
      </c>
    </row>
    <row r="210" spans="1:15">
      <c r="A210">
        <v>208</v>
      </c>
      <c r="B210" s="1">
        <v>43525</v>
      </c>
      <c r="C210">
        <f>LN(Precios!B210/Precios!B209)</f>
        <v>4.2477950881777207E-3</v>
      </c>
      <c r="D210">
        <f>LN(Precios!C210/Precios!C209)</f>
        <v>-4.7886964449213925E-3</v>
      </c>
      <c r="E210">
        <f>LN(Precios!D210/Precios!D209)</f>
        <v>1.0315277711832799E-2</v>
      </c>
      <c r="F210">
        <f>LN(Precios!G210/Precios!G209)</f>
        <v>6.5314747321943128E-3</v>
      </c>
      <c r="G210">
        <f>SUMPRODUCT(Rendimientos!E210:F210,FE!$B$34:$C$34)</f>
        <v>3.5808611627369188E-3</v>
      </c>
      <c r="H210">
        <f>SUMPRODUCT(E210:F210,FE!$B$24:$C$24)</f>
        <v>9.0174651485979695E-3</v>
      </c>
      <c r="I210">
        <f>SUMPRODUCT(E210:F210,FE!$B$34:$C$34)</f>
        <v>3.5808611627369188E-3</v>
      </c>
      <c r="J210">
        <f>_xlfn.NORM.S.INV(0.05)*_xlfn.STDEV.P($H$3:H210)</f>
        <v>-2.1242102483177702E-2</v>
      </c>
      <c r="K210">
        <f>_xlfn.NORM.S.INV(0.05)*_xlfn.STDEV.P($I$3:I210)</f>
        <v>-7.6486602878204621E-2</v>
      </c>
      <c r="N210">
        <f t="shared" si="6"/>
        <v>0</v>
      </c>
      <c r="O210">
        <f t="shared" si="7"/>
        <v>0</v>
      </c>
    </row>
    <row r="211" spans="1:15">
      <c r="A211">
        <v>209</v>
      </c>
      <c r="B211" s="1">
        <v>43528</v>
      </c>
      <c r="C211">
        <f>LN(Precios!B211/Precios!B210)</f>
        <v>-7.9725037326908669E-3</v>
      </c>
      <c r="D211">
        <f>LN(Precios!C211/Precios!C210)</f>
        <v>-4.721207785700789E-3</v>
      </c>
      <c r="E211">
        <f>LN(Precios!D211/Precios!D210)</f>
        <v>2.8028397082501219E-3</v>
      </c>
      <c r="F211">
        <f>LN(Precios!G211/Precios!G210)</f>
        <v>1.096801023450231E-3</v>
      </c>
      <c r="G211">
        <f>SUMPRODUCT(Rendimientos!E211:F211,FE!$B$34:$C$34)</f>
        <v>-2.3356974915028921E-4</v>
      </c>
      <c r="H211">
        <f>SUMPRODUCT(E211:F211,FE!$B$24:$C$24)</f>
        <v>2.2176828038307835E-3</v>
      </c>
      <c r="I211">
        <f>SUMPRODUCT(E211:F211,FE!$B$34:$C$34)</f>
        <v>-2.3356974915028921E-4</v>
      </c>
      <c r="J211">
        <f>_xlfn.NORM.S.INV(0.05)*_xlfn.STDEV.P($H$3:H211)</f>
        <v>-2.1192468760123151E-2</v>
      </c>
      <c r="K211">
        <f>_xlfn.NORM.S.INV(0.05)*_xlfn.STDEV.P($I$3:I211)</f>
        <v>-7.6303517425866024E-2</v>
      </c>
      <c r="N211">
        <f t="shared" si="6"/>
        <v>0</v>
      </c>
      <c r="O211">
        <f t="shared" si="7"/>
        <v>0</v>
      </c>
    </row>
    <row r="212" spans="1:15">
      <c r="A212">
        <v>210</v>
      </c>
      <c r="B212" s="1">
        <v>43529</v>
      </c>
      <c r="C212">
        <f>LN(Precios!B212/Precios!B211)</f>
        <v>-5.0439428430787403E-4</v>
      </c>
      <c r="D212">
        <f>LN(Precios!C212/Precios!C211)</f>
        <v>-6.8501487299765171E-3</v>
      </c>
      <c r="E212">
        <f>LN(Precios!D212/Precios!D211)</f>
        <v>-2.8905551593831065E-3</v>
      </c>
      <c r="F212">
        <f>LN(Precios!G212/Precios!G211)</f>
        <v>4.9491011733280924E-3</v>
      </c>
      <c r="G212">
        <f>SUMPRODUCT(Rendimientos!E212:F212,FE!$B$34:$C$34)</f>
        <v>1.1062473481468282E-2</v>
      </c>
      <c r="H212">
        <f>SUMPRODUCT(E212:F212,FE!$B$24:$C$24)</f>
        <v>-2.0161904542926158E-4</v>
      </c>
      <c r="I212">
        <f>SUMPRODUCT(E212:F212,FE!$B$34:$C$34)</f>
        <v>1.1062473481468282E-2</v>
      </c>
      <c r="J212">
        <f>_xlfn.NORM.S.INV(0.05)*_xlfn.STDEV.P($H$3:H212)</f>
        <v>-2.1141999941833557E-2</v>
      </c>
      <c r="K212">
        <f>_xlfn.NORM.S.INV(0.05)*_xlfn.STDEV.P($I$3:I212)</f>
        <v>-7.6134708250105959E-2</v>
      </c>
      <c r="N212">
        <f t="shared" si="6"/>
        <v>0</v>
      </c>
      <c r="O212">
        <f t="shared" si="7"/>
        <v>0</v>
      </c>
    </row>
    <row r="213" spans="1:15">
      <c r="A213">
        <v>211</v>
      </c>
      <c r="B213" s="1">
        <v>43530</v>
      </c>
      <c r="C213">
        <f>LN(Precios!B213/Precios!B212)</f>
        <v>-5.1736621689749095E-3</v>
      </c>
      <c r="D213">
        <f>LN(Precios!C213/Precios!C212)</f>
        <v>-5.2538846030201029E-3</v>
      </c>
      <c r="E213">
        <f>LN(Precios!D213/Precios!D212)</f>
        <v>7.4284807406116539E-3</v>
      </c>
      <c r="F213">
        <f>LN(Precios!G213/Precios!G212)</f>
        <v>-2.8851573178945118E-2</v>
      </c>
      <c r="G213">
        <f>SUMPRODUCT(Rendimientos!E213:F213,FE!$B$34:$C$34)</f>
        <v>-5.714279763532995E-2</v>
      </c>
      <c r="H213">
        <f>SUMPRODUCT(E213:F213,FE!$B$24:$C$24)</f>
        <v>-5.0152722837956618E-3</v>
      </c>
      <c r="I213">
        <f>SUMPRODUCT(E213:F213,FE!$B$34:$C$34)</f>
        <v>-5.714279763532995E-2</v>
      </c>
      <c r="J213">
        <f>_xlfn.NORM.S.INV(0.05)*_xlfn.STDEV.P($H$3:H213)</f>
        <v>-2.1100071255977942E-2</v>
      </c>
      <c r="K213">
        <f>_xlfn.NORM.S.INV(0.05)*_xlfn.STDEV.P($I$3:I213)</f>
        <v>-7.6215212659737464E-2</v>
      </c>
      <c r="N213">
        <f t="shared" si="6"/>
        <v>0</v>
      </c>
      <c r="O213">
        <f t="shared" si="7"/>
        <v>0</v>
      </c>
    </row>
    <row r="214" spans="1:15">
      <c r="A214">
        <v>212</v>
      </c>
      <c r="B214" s="1">
        <v>43531</v>
      </c>
      <c r="C214">
        <f>LN(Precios!B214/Precios!B213)</f>
        <v>-7.8296766772027616E-3</v>
      </c>
      <c r="D214">
        <f>LN(Precios!C214/Precios!C213)</f>
        <v>-6.37488770219336E-3</v>
      </c>
      <c r="E214">
        <f>LN(Precios!D214/Precios!D213)</f>
        <v>-7.34076528947875E-3</v>
      </c>
      <c r="F214">
        <f>LN(Precios!G214/Precios!G213)</f>
        <v>-3.0035917782366663E-2</v>
      </c>
      <c r="G214">
        <f>SUMPRODUCT(Rendimientos!E214:F214,FE!$B$34:$C$34)</f>
        <v>-4.7733621723817087E-2</v>
      </c>
      <c r="H214">
        <f>SUMPRODUCT(E214:F214,FE!$B$24:$C$24)</f>
        <v>-1.5125011506393121E-2</v>
      </c>
      <c r="I214">
        <f>SUMPRODUCT(E214:F214,FE!$B$34:$C$34)</f>
        <v>-4.7733621723817087E-2</v>
      </c>
      <c r="J214">
        <f>_xlfn.NORM.S.INV(0.05)*_xlfn.STDEV.P($H$3:H214)</f>
        <v>-2.1120768266058965E-2</v>
      </c>
      <c r="K214">
        <f>_xlfn.NORM.S.INV(0.05)*_xlfn.STDEV.P($I$3:I214)</f>
        <v>-7.6212758361538055E-2</v>
      </c>
      <c r="N214">
        <f t="shared" si="6"/>
        <v>0</v>
      </c>
      <c r="O214">
        <f t="shared" si="7"/>
        <v>0</v>
      </c>
    </row>
    <row r="215" spans="1:15">
      <c r="A215">
        <v>213</v>
      </c>
      <c r="B215" s="1">
        <v>43532</v>
      </c>
      <c r="C215">
        <f>LN(Precios!B215/Precios!B214)</f>
        <v>-9.0292360524223982E-4</v>
      </c>
      <c r="D215">
        <f>LN(Precios!C215/Precios!C214)</f>
        <v>-1.3250264408679777E-3</v>
      </c>
      <c r="E215">
        <f>LN(Precios!D215/Precios!D214)</f>
        <v>-1.7557725518300177E-3</v>
      </c>
      <c r="F215">
        <f>LN(Precios!G215/Precios!G214)</f>
        <v>-3.8395989585955075E-2</v>
      </c>
      <c r="G215">
        <f>SUMPRODUCT(Rendimientos!E215:F215,FE!$B$34:$C$34)</f>
        <v>-6.6968069620387149E-2</v>
      </c>
      <c r="H215">
        <f>SUMPRODUCT(E215:F215,FE!$B$24:$C$24)</f>
        <v>-1.4323058492040779E-2</v>
      </c>
      <c r="I215">
        <f>SUMPRODUCT(E215:F215,FE!$B$34:$C$34)</f>
        <v>-6.6968069620387149E-2</v>
      </c>
      <c r="J215">
        <f>_xlfn.NORM.S.INV(0.05)*_xlfn.STDEV.P($H$3:H215)</f>
        <v>-2.1133481080389739E-2</v>
      </c>
      <c r="K215">
        <f>_xlfn.NORM.S.INV(0.05)*_xlfn.STDEV.P($I$3:I215)</f>
        <v>-7.6385641924918604E-2</v>
      </c>
      <c r="N215">
        <f t="shared" si="6"/>
        <v>0</v>
      </c>
      <c r="O215">
        <f t="shared" si="7"/>
        <v>0</v>
      </c>
    </row>
    <row r="216" spans="1:15">
      <c r="A216">
        <v>214</v>
      </c>
      <c r="B216" s="1">
        <v>43535</v>
      </c>
      <c r="C216">
        <f>LN(Precios!B216/Precios!B215)</f>
        <v>7.8527058130057111E-3</v>
      </c>
      <c r="D216">
        <f>LN(Precios!C216/Precios!C215)</f>
        <v>6.9365254432887614E-3</v>
      </c>
      <c r="E216">
        <f>LN(Precios!D216/Precios!D215)</f>
        <v>8.2254576468559805E-3</v>
      </c>
      <c r="F216">
        <f>LN(Precios!G216/Precios!G215)</f>
        <v>1.4046848558075229E-2</v>
      </c>
      <c r="G216">
        <f>SUMPRODUCT(Rendimientos!E216:F216,FE!$B$34:$C$34)</f>
        <v>1.8586375353786079E-2</v>
      </c>
      <c r="H216">
        <f>SUMPRODUCT(E216:F216,FE!$B$24:$C$24)</f>
        <v>1.0222145714584928E-2</v>
      </c>
      <c r="I216">
        <f>SUMPRODUCT(E216:F216,FE!$B$34:$C$34)</f>
        <v>1.8586375353786079E-2</v>
      </c>
      <c r="J216">
        <f>_xlfn.NORM.S.INV(0.05)*_xlfn.STDEV.P($H$3:H216)</f>
        <v>-2.1114983346279242E-2</v>
      </c>
      <c r="K216">
        <f>_xlfn.NORM.S.INV(0.05)*_xlfn.STDEV.P($I$3:I216)</f>
        <v>-7.6242386616367896E-2</v>
      </c>
      <c r="N216">
        <f t="shared" si="6"/>
        <v>0</v>
      </c>
      <c r="O216">
        <f t="shared" si="7"/>
        <v>0</v>
      </c>
    </row>
    <row r="217" spans="1:15">
      <c r="A217">
        <v>215</v>
      </c>
      <c r="B217" s="1">
        <v>43536</v>
      </c>
      <c r="C217">
        <f>LN(Precios!B217/Precios!B216)</f>
        <v>-3.7581915257974643E-3</v>
      </c>
      <c r="D217">
        <f>LN(Precios!C217/Precios!C216)</f>
        <v>-3.2421746574664298E-3</v>
      </c>
      <c r="E217">
        <f>LN(Precios!D217/Precios!D216)</f>
        <v>-1.7430712960285363E-4</v>
      </c>
      <c r="F217">
        <f>LN(Precios!G217/Precios!G216)</f>
        <v>-8.2889366498127351E-3</v>
      </c>
      <c r="G217">
        <f>SUMPRODUCT(Rendimientos!E217:F217,FE!$B$34:$C$34)</f>
        <v>-1.4616733340680189E-2</v>
      </c>
      <c r="H217">
        <f>SUMPRODUCT(E217:F217,FE!$B$24:$C$24)</f>
        <v>-2.9575567316555457E-3</v>
      </c>
      <c r="I217">
        <f>SUMPRODUCT(E217:F217,FE!$B$34:$C$34)</f>
        <v>-1.4616733340680189E-2</v>
      </c>
      <c r="J217">
        <f>_xlfn.NORM.S.INV(0.05)*_xlfn.STDEV.P($H$3:H217)</f>
        <v>-2.1068571716484814E-2</v>
      </c>
      <c r="K217">
        <f>_xlfn.NORM.S.INV(0.05)*_xlfn.STDEV.P($I$3:I217)</f>
        <v>-7.6077908180906692E-2</v>
      </c>
      <c r="N217">
        <f t="shared" si="6"/>
        <v>0</v>
      </c>
      <c r="O217">
        <f t="shared" si="7"/>
        <v>0</v>
      </c>
    </row>
    <row r="218" spans="1:15">
      <c r="A218">
        <v>216</v>
      </c>
      <c r="B218" s="1">
        <v>43537</v>
      </c>
      <c r="C218">
        <f>LN(Precios!B218/Precios!B217)</f>
        <v>5.7837494461833129E-3</v>
      </c>
      <c r="D218">
        <f>LN(Precios!C218/Precios!C217)</f>
        <v>4.5878580608433661E-3</v>
      </c>
      <c r="E218">
        <f>LN(Precios!D218/Precios!D217)</f>
        <v>-5.5939312027736042E-3</v>
      </c>
      <c r="F218">
        <f>LN(Precios!G218/Precios!G217)</f>
        <v>1.8447211151548244E-2</v>
      </c>
      <c r="G218">
        <f>SUMPRODUCT(Rendimientos!E218:F218,FE!$B$34:$C$34)</f>
        <v>3.7194519411952523E-2</v>
      </c>
      <c r="H218">
        <f>SUMPRODUCT(E218:F218,FE!$B$24:$C$24)</f>
        <v>2.6519782036767523E-3</v>
      </c>
      <c r="I218">
        <f>SUMPRODUCT(E218:F218,FE!$B$34:$C$34)</f>
        <v>3.7194519411952523E-2</v>
      </c>
      <c r="J218">
        <f>_xlfn.NORM.S.INV(0.05)*_xlfn.STDEV.P($H$3:H218)</f>
        <v>-2.102172244232042E-2</v>
      </c>
      <c r="K218">
        <f>_xlfn.NORM.S.INV(0.05)*_xlfn.STDEV.P($I$3:I218)</f>
        <v>-7.6028252730795429E-2</v>
      </c>
      <c r="N218">
        <f t="shared" si="6"/>
        <v>0</v>
      </c>
      <c r="O218">
        <f t="shared" si="7"/>
        <v>0</v>
      </c>
    </row>
    <row r="219" spans="1:15">
      <c r="A219">
        <v>217</v>
      </c>
      <c r="B219" s="1">
        <v>43538</v>
      </c>
      <c r="C219">
        <f>LN(Precios!B219/Precios!B218)</f>
        <v>2.7425061192646319E-4</v>
      </c>
      <c r="D219">
        <f>LN(Precios!C219/Precios!C218)</f>
        <v>-3.6972761268186652E-3</v>
      </c>
      <c r="E219">
        <f>LN(Precios!D219/Precios!D218)</f>
        <v>3.4125246399174772E-3</v>
      </c>
      <c r="F219">
        <f>LN(Precios!G219/Precios!G218)</f>
        <v>4.3307526377522375E-3</v>
      </c>
      <c r="G219">
        <f>SUMPRODUCT(Rendimientos!E219:F219,FE!$B$34:$C$34)</f>
        <v>5.0467878025973684E-3</v>
      </c>
      <c r="H219">
        <f>SUMPRODUCT(E219:F219,FE!$B$24:$C$24)</f>
        <v>3.727469111898884E-3</v>
      </c>
      <c r="I219">
        <f>SUMPRODUCT(E219:F219,FE!$B$34:$C$34)</f>
        <v>5.0467878025973684E-3</v>
      </c>
      <c r="J219">
        <f>_xlfn.NORM.S.INV(0.05)*_xlfn.STDEV.P($H$3:H219)</f>
        <v>-2.0977161139115102E-2</v>
      </c>
      <c r="K219">
        <f>_xlfn.NORM.S.INV(0.05)*_xlfn.STDEV.P($I$3:I219)</f>
        <v>-7.5856828995742434E-2</v>
      </c>
      <c r="N219">
        <f t="shared" si="6"/>
        <v>0</v>
      </c>
      <c r="O219">
        <f t="shared" si="7"/>
        <v>0</v>
      </c>
    </row>
    <row r="220" spans="1:15">
      <c r="A220">
        <v>218</v>
      </c>
      <c r="B220" s="1">
        <v>43539</v>
      </c>
      <c r="C220">
        <f>LN(Precios!B220/Precios!B219)</f>
        <v>5.3891987131017335E-3</v>
      </c>
      <c r="D220">
        <f>LN(Precios!C220/Precios!C219)</f>
        <v>1.0302720296547219E-2</v>
      </c>
      <c r="E220">
        <f>LN(Precios!D220/Precios!D219)</f>
        <v>4.1841065225738695E-3</v>
      </c>
      <c r="F220">
        <f>LN(Precios!G220/Precios!G219)</f>
        <v>1.1422811000457464E-2</v>
      </c>
      <c r="G220">
        <f>SUMPRODUCT(Rendimientos!E220:F220,FE!$B$34:$C$34)</f>
        <v>1.7067560415971694E-2</v>
      </c>
      <c r="H220">
        <f>SUMPRODUCT(E220:F220,FE!$B$24:$C$24)</f>
        <v>6.6669212102030669E-3</v>
      </c>
      <c r="I220">
        <f>SUMPRODUCT(E220:F220,FE!$B$34:$C$34)</f>
        <v>1.7067560415971694E-2</v>
      </c>
      <c r="J220">
        <f>_xlfn.NORM.S.INV(0.05)*_xlfn.STDEV.P($H$3:H220)</f>
        <v>-2.0941721940666281E-2</v>
      </c>
      <c r="K220">
        <f>_xlfn.NORM.S.INV(0.05)*_xlfn.STDEV.P($I$3:I220)</f>
        <v>-7.5711933798845249E-2</v>
      </c>
      <c r="N220">
        <f t="shared" si="6"/>
        <v>1</v>
      </c>
      <c r="O220">
        <f t="shared" si="7"/>
        <v>0</v>
      </c>
    </row>
    <row r="221" spans="1:15">
      <c r="A221">
        <v>219</v>
      </c>
      <c r="B221" s="1">
        <v>43543</v>
      </c>
      <c r="C221">
        <f>LN(Precios!B221/Precios!B220)</f>
        <v>1.4887050032537615E-3</v>
      </c>
      <c r="D221">
        <f>LN(Precios!C221/Precios!C220)</f>
        <v>3.9756961858964848E-3</v>
      </c>
      <c r="E221">
        <f>LN(Precios!D221/Precios!D220)</f>
        <v>-4.410387597835317E-2</v>
      </c>
      <c r="F221">
        <f>LN(Precios!G221/Precios!G220)</f>
        <v>2.3282134070616609E-2</v>
      </c>
      <c r="G221">
        <f>SUMPRODUCT(Rendimientos!E221:F221,FE!$B$34:$C$34)</f>
        <v>7.582981604878325E-2</v>
      </c>
      <c r="H221">
        <f>SUMPRODUCT(E221:F221,FE!$B$24:$C$24)</f>
        <v>-2.0991041906802989E-2</v>
      </c>
      <c r="I221">
        <f>SUMPRODUCT(E221:F221,FE!$B$34:$C$34)</f>
        <v>7.582981604878325E-2</v>
      </c>
      <c r="J221">
        <f>_xlfn.NORM.S.INV(0.05)*_xlfn.STDEV.P($H$3:H221)</f>
        <v>-2.1024712381241303E-2</v>
      </c>
      <c r="K221">
        <f>_xlfn.NORM.S.INV(0.05)*_xlfn.STDEV.P($I$3:I221)</f>
        <v>-7.6027725914288538E-2</v>
      </c>
      <c r="N221">
        <f t="shared" si="6"/>
        <v>0</v>
      </c>
      <c r="O221">
        <f t="shared" si="7"/>
        <v>0</v>
      </c>
    </row>
    <row r="222" spans="1:15">
      <c r="A222">
        <v>220</v>
      </c>
      <c r="B222" s="1">
        <v>43544</v>
      </c>
      <c r="C222">
        <f>LN(Precios!B222/Precios!B221)</f>
        <v>-5.4891336388983494E-3</v>
      </c>
      <c r="D222">
        <f>LN(Precios!C222/Precios!C221)</f>
        <v>1.8182569932127943E-2</v>
      </c>
      <c r="E222">
        <f>LN(Precios!D222/Precios!D221)</f>
        <v>-9.0913223391001757E-5</v>
      </c>
      <c r="F222">
        <f>LN(Precios!G222/Precios!G221)</f>
        <v>3.7529379216005694E-2</v>
      </c>
      <c r="G222">
        <f>SUMPRODUCT(Rendimientos!E222:F222,FE!$B$34:$C$34)</f>
        <v>6.6865723089080398E-2</v>
      </c>
      <c r="H222">
        <f>SUMPRODUCT(E222:F222,FE!$B$24:$C$24)</f>
        <v>1.2812530328810573E-2</v>
      </c>
      <c r="I222">
        <f>SUMPRODUCT(E222:F222,FE!$B$34:$C$34)</f>
        <v>6.6865723089080398E-2</v>
      </c>
      <c r="J222">
        <f>_xlfn.NORM.S.INV(0.05)*_xlfn.STDEV.P($H$3:H222)</f>
        <v>-2.1024480624802864E-2</v>
      </c>
      <c r="K222">
        <f>_xlfn.NORM.S.INV(0.05)*_xlfn.STDEV.P($I$3:I222)</f>
        <v>-7.6230260965132746E-2</v>
      </c>
      <c r="N222">
        <f t="shared" si="6"/>
        <v>0</v>
      </c>
      <c r="O222">
        <f t="shared" si="7"/>
        <v>0</v>
      </c>
    </row>
    <row r="223" spans="1:15">
      <c r="A223">
        <v>221</v>
      </c>
      <c r="B223" s="1">
        <v>43545</v>
      </c>
      <c r="C223">
        <f>LN(Precios!B223/Precios!B222)</f>
        <v>8.3871167428309773E-3</v>
      </c>
      <c r="D223">
        <f>LN(Precios!C223/Precios!C222)</f>
        <v>2.1984237056947328E-3</v>
      </c>
      <c r="E223">
        <f>LN(Precios!D223/Precios!D222)</f>
        <v>-1.2165711445648221E-2</v>
      </c>
      <c r="F223">
        <f>LN(Precios!G223/Precios!G222)</f>
        <v>6.0131806304488077E-3</v>
      </c>
      <c r="G223">
        <f>SUMPRODUCT(Rendimientos!E223:F223,FE!$B$34:$C$34)</f>
        <v>2.0189099917493236E-2</v>
      </c>
      <c r="H223">
        <f>SUMPRODUCT(E223:F223,FE!$B$24:$C$24)</f>
        <v>-5.9305045257829203E-3</v>
      </c>
      <c r="I223">
        <f>SUMPRODUCT(E223:F223,FE!$B$34:$C$34)</f>
        <v>2.0189099917493236E-2</v>
      </c>
      <c r="J223">
        <f>_xlfn.NORM.S.INV(0.05)*_xlfn.STDEV.P($H$3:H223)</f>
        <v>-2.0987387985009719E-2</v>
      </c>
      <c r="K223">
        <f>_xlfn.NORM.S.INV(0.05)*_xlfn.STDEV.P($I$3:I223)</f>
        <v>-7.6093989360120115E-2</v>
      </c>
      <c r="N223">
        <f t="shared" si="6"/>
        <v>0</v>
      </c>
      <c r="O223">
        <f t="shared" si="7"/>
        <v>0</v>
      </c>
    </row>
    <row r="224" spans="1:15">
      <c r="A224">
        <v>222</v>
      </c>
      <c r="B224" s="1">
        <v>43546</v>
      </c>
      <c r="C224">
        <f>LN(Precios!B224/Precios!B223)</f>
        <v>-1.7884145955003612E-2</v>
      </c>
      <c r="D224">
        <f>LN(Precios!C224/Precios!C223)</f>
        <v>-2.2423021365703035E-2</v>
      </c>
      <c r="E224">
        <f>LN(Precios!D224/Precios!D223)</f>
        <v>-3.9651488163219189E-3</v>
      </c>
      <c r="F224">
        <f>LN(Precios!G224/Precios!G223)</f>
        <v>-3.8699054598114922E-2</v>
      </c>
      <c r="G224">
        <f>SUMPRODUCT(Rendimientos!E224:F224,FE!$B$34:$C$34)</f>
        <v>-6.578459109975511E-2</v>
      </c>
      <c r="H224">
        <f>SUMPRODUCT(E224:F224,FE!$B$24:$C$24)</f>
        <v>-1.5878586047700372E-2</v>
      </c>
      <c r="I224">
        <f>SUMPRODUCT(E224:F224,FE!$B$34:$C$34)</f>
        <v>-6.578459109975511E-2</v>
      </c>
      <c r="J224">
        <f>_xlfn.NORM.S.INV(0.05)*_xlfn.STDEV.P($H$3:H224)</f>
        <v>-2.1013558779669213E-2</v>
      </c>
      <c r="K224">
        <f>_xlfn.NORM.S.INV(0.05)*_xlfn.STDEV.P($I$3:I224)</f>
        <v>-7.6256710850982012E-2</v>
      </c>
      <c r="N224">
        <f t="shared" si="6"/>
        <v>0</v>
      </c>
      <c r="O224">
        <f t="shared" si="7"/>
        <v>0</v>
      </c>
    </row>
    <row r="225" spans="1:15">
      <c r="A225">
        <v>223</v>
      </c>
      <c r="B225" s="1">
        <v>43549</v>
      </c>
      <c r="C225">
        <f>LN(Precios!B225/Precios!B224)</f>
        <v>5.6880604209263487E-4</v>
      </c>
      <c r="D225">
        <f>LN(Precios!C225/Precios!C224)</f>
        <v>9.6763479259642845E-3</v>
      </c>
      <c r="E225">
        <f>LN(Precios!D225/Precios!D224)</f>
        <v>-4.0737025135179732E-3</v>
      </c>
      <c r="F225">
        <f>LN(Precios!G225/Precios!G224)</f>
        <v>2.2389568418317306E-2</v>
      </c>
      <c r="G225">
        <f>SUMPRODUCT(Rendimientos!E225:F225,FE!$B$34:$C$34)</f>
        <v>4.3025655107788871E-2</v>
      </c>
      <c r="H225">
        <f>SUMPRODUCT(E225:F225,FE!$B$24:$C$24)</f>
        <v>5.002976601234525E-3</v>
      </c>
      <c r="I225">
        <f>SUMPRODUCT(E225:F225,FE!$B$34:$C$34)</f>
        <v>4.3025655107788871E-2</v>
      </c>
      <c r="J225">
        <f>_xlfn.NORM.S.INV(0.05)*_xlfn.STDEV.P($H$3:H225)</f>
        <v>-2.0973623210677299E-2</v>
      </c>
      <c r="K225">
        <f>_xlfn.NORM.S.INV(0.05)*_xlfn.STDEV.P($I$3:I225)</f>
        <v>-7.6241475578689336E-2</v>
      </c>
      <c r="N225">
        <f t="shared" si="6"/>
        <v>0</v>
      </c>
      <c r="O225">
        <f t="shared" si="7"/>
        <v>0</v>
      </c>
    </row>
    <row r="226" spans="1:15">
      <c r="A226">
        <v>224</v>
      </c>
      <c r="B226" s="1">
        <v>43550</v>
      </c>
      <c r="C226">
        <f>LN(Precios!B226/Precios!B225)</f>
        <v>5.5066562778641878E-3</v>
      </c>
      <c r="D226">
        <f>LN(Precios!C226/Precios!C225)</f>
        <v>2.8710568147399585E-3</v>
      </c>
      <c r="E226">
        <f>LN(Precios!D226/Precios!D225)</f>
        <v>2.1567394040798313E-2</v>
      </c>
      <c r="F226">
        <f>LN(Precios!G226/Precios!G225)</f>
        <v>8.0978260660698569E-3</v>
      </c>
      <c r="G226">
        <f>SUMPRODUCT(Rendimientos!E226:F226,FE!$B$34:$C$34)</f>
        <v>-2.4057573009371967E-3</v>
      </c>
      <c r="H226">
        <f>SUMPRODUCT(E226:F226,FE!$B$24:$C$24)</f>
        <v>1.6947445636238862E-2</v>
      </c>
      <c r="I226">
        <f>SUMPRODUCT(E226:F226,FE!$B$34:$C$34)</f>
        <v>-2.4057573009371967E-3</v>
      </c>
      <c r="J226">
        <f>_xlfn.NORM.S.INV(0.05)*_xlfn.STDEV.P($H$3:H226)</f>
        <v>-2.1008974437437399E-2</v>
      </c>
      <c r="K226">
        <f>_xlfn.NORM.S.INV(0.05)*_xlfn.STDEV.P($I$3:I226)</f>
        <v>-7.607123353633248E-2</v>
      </c>
      <c r="N226">
        <f t="shared" si="6"/>
        <v>0</v>
      </c>
      <c r="O226">
        <f t="shared" si="7"/>
        <v>0</v>
      </c>
    </row>
    <row r="227" spans="1:15">
      <c r="A227">
        <v>225</v>
      </c>
      <c r="B227" s="1">
        <v>43551</v>
      </c>
      <c r="C227">
        <f>LN(Precios!B227/Precios!B226)</f>
        <v>-1.253429154270303E-3</v>
      </c>
      <c r="D227">
        <f>LN(Precios!C227/Precios!C226)</f>
        <v>2.8304729046642225E-3</v>
      </c>
      <c r="E227">
        <f>LN(Precios!D227/Precios!D226)</f>
        <v>1.2703023212604525E-3</v>
      </c>
      <c r="F227">
        <f>LN(Precios!G227/Precios!G226)</f>
        <v>-2.0232839709838336E-3</v>
      </c>
      <c r="G227">
        <f>SUMPRODUCT(Rendimientos!E227:F227,FE!$B$34:$C$34)</f>
        <v>-4.5916260486158324E-3</v>
      </c>
      <c r="H227">
        <f>SUMPRODUCT(E227:F227,FE!$B$24:$C$24)</f>
        <v>1.4062995428614205E-4</v>
      </c>
      <c r="I227">
        <f>SUMPRODUCT(E227:F227,FE!$B$34:$C$34)</f>
        <v>-4.5916260486158324E-3</v>
      </c>
      <c r="J227">
        <f>_xlfn.NORM.S.INV(0.05)*_xlfn.STDEV.P($H$3:H227)</f>
        <v>-2.0962236585149275E-2</v>
      </c>
      <c r="K227">
        <f>_xlfn.NORM.S.INV(0.05)*_xlfn.STDEV.P($I$3:I227)</f>
        <v>-7.5902944117143351E-2</v>
      </c>
      <c r="N227">
        <f t="shared" si="6"/>
        <v>0</v>
      </c>
      <c r="O227">
        <f t="shared" si="7"/>
        <v>0</v>
      </c>
    </row>
    <row r="228" spans="1:15">
      <c r="A228">
        <v>226</v>
      </c>
      <c r="B228" s="1">
        <v>43552</v>
      </c>
      <c r="C228">
        <f>LN(Precios!B228/Precios!B227)</f>
        <v>3.5786770769441851E-3</v>
      </c>
      <c r="D228">
        <f>LN(Precios!C228/Precios!C227)</f>
        <v>-1.2387969806891682E-4</v>
      </c>
      <c r="E228">
        <f>LN(Precios!D228/Precios!D227)</f>
        <v>3.8915837157794293E-3</v>
      </c>
      <c r="F228">
        <f>LN(Precios!G228/Precios!G227)</f>
        <v>-5.55751686320154E-3</v>
      </c>
      <c r="G228">
        <f>SUMPRODUCT(Rendimientos!E228:F228,FE!$B$34:$C$34)</f>
        <v>-1.2925935498511339E-2</v>
      </c>
      <c r="H228">
        <f>SUMPRODUCT(E228:F228,FE!$B$24:$C$24)</f>
        <v>6.506217765183469E-4</v>
      </c>
      <c r="I228">
        <f>SUMPRODUCT(E228:F228,FE!$B$34:$C$34)</f>
        <v>-1.2925935498511339E-2</v>
      </c>
      <c r="J228">
        <f>_xlfn.NORM.S.INV(0.05)*_xlfn.STDEV.P($H$3:H228)</f>
        <v>-2.0915898182594268E-2</v>
      </c>
      <c r="K228">
        <f>_xlfn.NORM.S.INV(0.05)*_xlfn.STDEV.P($I$3:I228)</f>
        <v>-7.5745753944063576E-2</v>
      </c>
      <c r="N228">
        <f t="shared" si="6"/>
        <v>0</v>
      </c>
      <c r="O228">
        <f t="shared" si="7"/>
        <v>0</v>
      </c>
    </row>
    <row r="229" spans="1:15">
      <c r="A229">
        <v>227</v>
      </c>
      <c r="B229" s="1">
        <v>43553</v>
      </c>
      <c r="C229">
        <f>LN(Precios!B229/Precios!B228)</f>
        <v>8.1795533079459786E-3</v>
      </c>
      <c r="D229">
        <f>LN(Precios!C229/Precios!C228)</f>
        <v>7.8644849304298613E-3</v>
      </c>
      <c r="E229">
        <f>LN(Precios!D229/Precios!D228)</f>
        <v>2.8862651947988947E-3</v>
      </c>
      <c r="F229">
        <f>LN(Precios!G229/Precios!G228)</f>
        <v>-7.974425076293935E-3</v>
      </c>
      <c r="G229">
        <f>SUMPRODUCT(Rendimientos!E229:F229,FE!$B$34:$C$34)</f>
        <v>-1.6443602847971184E-2</v>
      </c>
      <c r="H229">
        <f>SUMPRODUCT(E229:F229,FE!$B$24:$C$24)</f>
        <v>-8.3886012358468922E-4</v>
      </c>
      <c r="I229">
        <f>SUMPRODUCT(E229:F229,FE!$B$34:$C$34)</f>
        <v>-1.6443602847971184E-2</v>
      </c>
      <c r="J229">
        <f>_xlfn.NORM.S.INV(0.05)*_xlfn.STDEV.P($H$3:H229)</f>
        <v>-2.0870023507245129E-2</v>
      </c>
      <c r="K229">
        <f>_xlfn.NORM.S.INV(0.05)*_xlfn.STDEV.P($I$3:I229)</f>
        <v>-7.5596978624640002E-2</v>
      </c>
      <c r="N229">
        <f t="shared" si="6"/>
        <v>0</v>
      </c>
      <c r="O229">
        <f t="shared" si="7"/>
        <v>0</v>
      </c>
    </row>
    <row r="230" spans="1:15">
      <c r="A230">
        <v>228</v>
      </c>
      <c r="B230" s="1">
        <v>43556</v>
      </c>
      <c r="C230">
        <f>LN(Precios!B230/Precios!B229)</f>
        <v>1.26370075406439E-2</v>
      </c>
      <c r="D230">
        <f>LN(Precios!C230/Precios!C229)</f>
        <v>8.9883293942459776E-3</v>
      </c>
      <c r="E230">
        <f>LN(Precios!D230/Precios!D229)</f>
        <v>1.3241671516806211E-2</v>
      </c>
      <c r="F230">
        <f>LN(Precios!G230/Precios!G229)</f>
        <v>6.3063254713437026E-3</v>
      </c>
      <c r="G230">
        <f>SUMPRODUCT(Rendimientos!E230:F230,FE!$B$34:$C$34)</f>
        <v>8.9813528259886227E-4</v>
      </c>
      <c r="H230">
        <f>SUMPRODUCT(E230:F230,FE!$B$24:$C$24)</f>
        <v>1.0862906217286784E-2</v>
      </c>
      <c r="I230">
        <f>SUMPRODUCT(E230:F230,FE!$B$34:$C$34)</f>
        <v>8.9813528259886227E-4</v>
      </c>
      <c r="J230">
        <f>_xlfn.NORM.S.INV(0.05)*_xlfn.STDEV.P($H$3:H230)</f>
        <v>-2.0857112706438613E-2</v>
      </c>
      <c r="K230">
        <f>_xlfn.NORM.S.INV(0.05)*_xlfn.STDEV.P($I$3:I230)</f>
        <v>-7.5431379274841656E-2</v>
      </c>
      <c r="N230">
        <f t="shared" si="6"/>
        <v>0</v>
      </c>
      <c r="O230">
        <f t="shared" si="7"/>
        <v>0</v>
      </c>
    </row>
    <row r="231" spans="1:15">
      <c r="A231">
        <v>229</v>
      </c>
      <c r="B231" s="1">
        <v>43557</v>
      </c>
      <c r="C231">
        <f>LN(Precios!B231/Precios!B230)</f>
        <v>-3.0241710541247385E-3</v>
      </c>
      <c r="D231">
        <f>LN(Precios!C231/Precios!C230)</f>
        <v>-7.988166157958566E-3</v>
      </c>
      <c r="E231">
        <f>LN(Precios!D231/Precios!D230)</f>
        <v>-4.9004419357278808E-3</v>
      </c>
      <c r="F231">
        <f>LN(Precios!G231/Precios!G230)</f>
        <v>2.0509880007214227E-2</v>
      </c>
      <c r="G231">
        <f>SUMPRODUCT(Rendimientos!E231:F231,FE!$B$34:$C$34)</f>
        <v>4.0324875960383373E-2</v>
      </c>
      <c r="H231">
        <f>SUMPRODUCT(E231:F231,FE!$B$24:$C$24)</f>
        <v>3.8150845414310157E-3</v>
      </c>
      <c r="I231">
        <f>SUMPRODUCT(E231:F231,FE!$B$34:$C$34)</f>
        <v>4.0324875960383373E-2</v>
      </c>
      <c r="J231">
        <f>_xlfn.NORM.S.INV(0.05)*_xlfn.STDEV.P($H$3:H231)</f>
        <v>-2.0815349638734239E-2</v>
      </c>
      <c r="K231">
        <f>_xlfn.NORM.S.INV(0.05)*_xlfn.STDEV.P($I$3:I231)</f>
        <v>-7.5401468870784222E-2</v>
      </c>
      <c r="N231">
        <f t="shared" si="6"/>
        <v>0</v>
      </c>
      <c r="O231">
        <f t="shared" si="7"/>
        <v>0</v>
      </c>
    </row>
    <row r="232" spans="1:15">
      <c r="A232">
        <v>230</v>
      </c>
      <c r="B232" s="1">
        <v>43558</v>
      </c>
      <c r="C232">
        <f>LN(Precios!B232/Precios!B231)</f>
        <v>1.4886277336654153E-3</v>
      </c>
      <c r="D232">
        <f>LN(Precios!C232/Precios!C231)</f>
        <v>3.4985554969060514E-4</v>
      </c>
      <c r="E232">
        <f>LN(Precios!D232/Precios!D231)</f>
        <v>4.9893189744033319E-3</v>
      </c>
      <c r="F232">
        <f>LN(Precios!G232/Precios!G231)</f>
        <v>1.2825964764511746E-2</v>
      </c>
      <c r="G232">
        <f>SUMPRODUCT(Rendimientos!E232:F232,FE!$B$34:$C$34)</f>
        <v>1.8936989448343003E-2</v>
      </c>
      <c r="H232">
        <f>SUMPRODUCT(E232:F232,FE!$B$24:$C$24)</f>
        <v>7.6772224975925228E-3</v>
      </c>
      <c r="I232">
        <f>SUMPRODUCT(E232:F232,FE!$B$34:$C$34)</f>
        <v>1.8936989448343003E-2</v>
      </c>
      <c r="J232">
        <f>_xlfn.NORM.S.INV(0.05)*_xlfn.STDEV.P($H$3:H232)</f>
        <v>-2.0786012296808664E-2</v>
      </c>
      <c r="K232">
        <f>_xlfn.NORM.S.INV(0.05)*_xlfn.STDEV.P($I$3:I232)</f>
        <v>-7.5268528445095906E-2</v>
      </c>
      <c r="N232">
        <f t="shared" si="6"/>
        <v>0</v>
      </c>
      <c r="O232">
        <f t="shared" si="7"/>
        <v>0</v>
      </c>
    </row>
    <row r="233" spans="1:15">
      <c r="A233">
        <v>231</v>
      </c>
      <c r="B233" s="1">
        <v>43559</v>
      </c>
      <c r="C233">
        <f>LN(Precios!B233/Precios!B232)</f>
        <v>6.3304874512760722E-3</v>
      </c>
      <c r="D233">
        <f>LN(Precios!C233/Precios!C232)</f>
        <v>1.3695438263317676E-2</v>
      </c>
      <c r="E233">
        <f>LN(Precios!D233/Precios!D232)</f>
        <v>1.9624865318998569E-2</v>
      </c>
      <c r="F233">
        <f>LN(Precios!G233/Precios!G232)</f>
        <v>3.6840816187369972E-2</v>
      </c>
      <c r="G233">
        <f>SUMPRODUCT(Rendimientos!E233:F233,FE!$B$34:$C$34)</f>
        <v>5.0265832901158235E-2</v>
      </c>
      <c r="H233">
        <f>SUMPRODUCT(E233:F233,FE!$B$24:$C$24)</f>
        <v>2.5529791512365198E-2</v>
      </c>
      <c r="I233">
        <f>SUMPRODUCT(E233:F233,FE!$B$34:$C$34)</f>
        <v>5.0265832901158235E-2</v>
      </c>
      <c r="J233">
        <f>_xlfn.NORM.S.INV(0.05)*_xlfn.STDEV.P($H$3:H233)</f>
        <v>-2.092078798572479E-2</v>
      </c>
      <c r="K233">
        <f>_xlfn.NORM.S.INV(0.05)*_xlfn.STDEV.P($I$3:I233)</f>
        <v>-7.5309074157738631E-2</v>
      </c>
      <c r="N233">
        <f t="shared" si="6"/>
        <v>0</v>
      </c>
      <c r="O233">
        <f t="shared" si="7"/>
        <v>0</v>
      </c>
    </row>
    <row r="234" spans="1:15">
      <c r="A234">
        <v>232</v>
      </c>
      <c r="B234" s="1">
        <v>43560</v>
      </c>
      <c r="C234">
        <f>LN(Precios!B234/Precios!B233)</f>
        <v>1.528509686602327E-3</v>
      </c>
      <c r="D234">
        <f>LN(Precios!C234/Precios!C233)</f>
        <v>2.3671465034054484E-2</v>
      </c>
      <c r="E234">
        <f>LN(Precios!D234/Precios!D233)</f>
        <v>2.1762794225954484E-3</v>
      </c>
      <c r="F234">
        <f>LN(Precios!G234/Precios!G233)</f>
        <v>3.0022322961586904E-2</v>
      </c>
      <c r="G234">
        <f>SUMPRODUCT(Rendimientos!E234:F234,FE!$B$34:$C$34)</f>
        <v>5.1736697194068655E-2</v>
      </c>
      <c r="H234">
        <f>SUMPRODUCT(E234:F234,FE!$B$24:$C$24)</f>
        <v>1.1727237898964108E-2</v>
      </c>
      <c r="I234">
        <f>SUMPRODUCT(E234:F234,FE!$B$34:$C$34)</f>
        <v>5.1736697194068655E-2</v>
      </c>
      <c r="J234">
        <f>_xlfn.NORM.S.INV(0.05)*_xlfn.STDEV.P($H$3:H234)</f>
        <v>-2.0911975288634272E-2</v>
      </c>
      <c r="K234">
        <f>_xlfn.NORM.S.INV(0.05)*_xlfn.STDEV.P($I$3:I234)</f>
        <v>-7.5359236581158756E-2</v>
      </c>
      <c r="N234">
        <f t="shared" si="6"/>
        <v>0</v>
      </c>
      <c r="O234">
        <f t="shared" si="7"/>
        <v>0</v>
      </c>
    </row>
    <row r="235" spans="1:15">
      <c r="A235">
        <v>233</v>
      </c>
      <c r="B235" s="1">
        <v>43563</v>
      </c>
      <c r="C235">
        <f>LN(Precios!B235/Precios!B234)</f>
        <v>-3.1827333877701746E-3</v>
      </c>
      <c r="D235">
        <f>LN(Precios!C235/Precios!C234)</f>
        <v>9.8737738188763614E-3</v>
      </c>
      <c r="E235">
        <f>LN(Precios!D235/Precios!D234)</f>
        <v>-3.478865924806611E-4</v>
      </c>
      <c r="F235">
        <f>LN(Precios!G235/Precios!G234)</f>
        <v>2.7637177904114411E-2</v>
      </c>
      <c r="G235">
        <f>SUMPRODUCT(Rendimientos!E235:F235,FE!$B$34:$C$34)</f>
        <v>4.9459960826517796E-2</v>
      </c>
      <c r="H235">
        <f>SUMPRODUCT(E235:F235,FE!$B$24:$C$24)</f>
        <v>9.2507549018204342E-3</v>
      </c>
      <c r="I235">
        <f>SUMPRODUCT(E235:F235,FE!$B$34:$C$34)</f>
        <v>4.9459960826517796E-2</v>
      </c>
      <c r="J235">
        <f>_xlfn.NORM.S.INV(0.05)*_xlfn.STDEV.P($H$3:H235)</f>
        <v>-2.0889021770087616E-2</v>
      </c>
      <c r="K235">
        <f>_xlfn.NORM.S.INV(0.05)*_xlfn.STDEV.P($I$3:I235)</f>
        <v>-7.5389269273478027E-2</v>
      </c>
      <c r="N235">
        <f t="shared" si="6"/>
        <v>0</v>
      </c>
      <c r="O235">
        <f t="shared" si="7"/>
        <v>0</v>
      </c>
    </row>
    <row r="236" spans="1:15">
      <c r="A236">
        <v>234</v>
      </c>
      <c r="B236" s="1">
        <v>43564</v>
      </c>
      <c r="C236">
        <f>LN(Precios!B236/Precios!B235)</f>
        <v>-7.2560499416632132E-3</v>
      </c>
      <c r="D236">
        <f>LN(Precios!C236/Precios!C235)</f>
        <v>-6.2845237705422144E-3</v>
      </c>
      <c r="E236">
        <f>LN(Precios!D236/Precios!D235)</f>
        <v>1.6392395355521502E-2</v>
      </c>
      <c r="F236">
        <f>LN(Precios!G236/Precios!G235)</f>
        <v>3.865401974892632E-3</v>
      </c>
      <c r="G236">
        <f>SUMPRODUCT(Rendimientos!E236:F236,FE!$B$34:$C$34)</f>
        <v>-5.9031607257260888E-3</v>
      </c>
      <c r="H236">
        <f>SUMPRODUCT(E236:F236,FE!$B$24:$C$24)</f>
        <v>1.2095742100469358E-2</v>
      </c>
      <c r="I236">
        <f>SUMPRODUCT(E236:F236,FE!$B$34:$C$34)</f>
        <v>-5.9031607257260888E-3</v>
      </c>
      <c r="J236">
        <f>_xlfn.NORM.S.INV(0.05)*_xlfn.STDEV.P($H$3:H236)</f>
        <v>-2.0882201422832838E-2</v>
      </c>
      <c r="K236">
        <f>_xlfn.NORM.S.INV(0.05)*_xlfn.STDEV.P($I$3:I236)</f>
        <v>-7.5230392104401245E-2</v>
      </c>
      <c r="N236">
        <f t="shared" si="6"/>
        <v>0</v>
      </c>
      <c r="O236">
        <f t="shared" si="7"/>
        <v>0</v>
      </c>
    </row>
    <row r="237" spans="1:15">
      <c r="A237">
        <v>235</v>
      </c>
      <c r="B237" s="1">
        <v>43565</v>
      </c>
      <c r="C237">
        <f>LN(Precios!B237/Precios!B236)</f>
        <v>2.5158800723204978E-4</v>
      </c>
      <c r="D237">
        <f>LN(Precios!C237/Precios!C236)</f>
        <v>-5.385043587587228E-3</v>
      </c>
      <c r="E237">
        <f>LN(Precios!D237/Precios!D236)</f>
        <v>2.5638848332416851E-3</v>
      </c>
      <c r="F237">
        <f>LN(Precios!G237/Precios!G236)</f>
        <v>-1.0749503271063665E-2</v>
      </c>
      <c r="G237">
        <f>SUMPRODUCT(Rendimientos!E237:F237,FE!$B$34:$C$34)</f>
        <v>-2.11312974097662E-2</v>
      </c>
      <c r="H237">
        <f>SUMPRODUCT(E237:F237,FE!$B$24:$C$24)</f>
        <v>-2.0024951907624804E-3</v>
      </c>
      <c r="I237">
        <f>SUMPRODUCT(E237:F237,FE!$B$34:$C$34)</f>
        <v>-2.11312974097662E-2</v>
      </c>
      <c r="J237">
        <f>_xlfn.NORM.S.INV(0.05)*_xlfn.STDEV.P($H$3:H237)</f>
        <v>-2.083935332581591E-2</v>
      </c>
      <c r="K237">
        <f>_xlfn.NORM.S.INV(0.05)*_xlfn.STDEV.P($I$3:I237)</f>
        <v>-7.5103137575163861E-2</v>
      </c>
      <c r="N237">
        <f t="shared" si="6"/>
        <v>0</v>
      </c>
      <c r="O237">
        <f t="shared" si="7"/>
        <v>0</v>
      </c>
    </row>
    <row r="238" spans="1:15">
      <c r="A238">
        <v>236</v>
      </c>
      <c r="B238" s="1">
        <v>43566</v>
      </c>
      <c r="C238">
        <f>LN(Precios!B238/Precios!B237)</f>
        <v>-5.3957719643328041E-4</v>
      </c>
      <c r="D238">
        <f>LN(Precios!C238/Precios!C237)</f>
        <v>-7.354663654526165E-3</v>
      </c>
      <c r="E238">
        <f>LN(Precios!D238/Precios!D237)</f>
        <v>-4.7912480431407684E-3</v>
      </c>
      <c r="F238">
        <f>LN(Precios!G238/Precios!G237)</f>
        <v>4.7737636035203469E-3</v>
      </c>
      <c r="G238">
        <f>SUMPRODUCT(Rendimientos!E238:F238,FE!$B$34:$C$34)</f>
        <v>1.223256981212288E-2</v>
      </c>
      <c r="H238">
        <f>SUMPRODUCT(E238:F238,FE!$B$24:$C$24)</f>
        <v>-1.5105295836108561E-3</v>
      </c>
      <c r="I238">
        <f>SUMPRODUCT(E238:F238,FE!$B$34:$C$34)</f>
        <v>1.223256981212288E-2</v>
      </c>
      <c r="J238">
        <f>_xlfn.NORM.S.INV(0.05)*_xlfn.STDEV.P($H$3:H238)</f>
        <v>-2.0796179353336608E-2</v>
      </c>
      <c r="K238">
        <f>_xlfn.NORM.S.INV(0.05)*_xlfn.STDEV.P($I$3:I238)</f>
        <v>-7.4956070828904778E-2</v>
      </c>
      <c r="N238">
        <f t="shared" si="6"/>
        <v>0</v>
      </c>
      <c r="O238">
        <f t="shared" si="7"/>
        <v>0</v>
      </c>
    </row>
    <row r="239" spans="1:15">
      <c r="A239">
        <v>237</v>
      </c>
      <c r="B239" s="1">
        <v>43567</v>
      </c>
      <c r="C239">
        <f>LN(Precios!B239/Precios!B238)</f>
        <v>1.0246429933161473E-2</v>
      </c>
      <c r="D239">
        <f>LN(Precios!C239/Precios!C238)</f>
        <v>2.3749223069684127E-3</v>
      </c>
      <c r="E239">
        <f>LN(Precios!D239/Precios!D238)</f>
        <v>0.10924660852461378</v>
      </c>
      <c r="F239">
        <f>LN(Precios!G239/Precios!G238)</f>
        <v>2.8829887013338412E-2</v>
      </c>
      <c r="G239">
        <f>SUMPRODUCT(Rendimientos!E239:F239,FE!$B$34:$C$34)</f>
        <v>-3.3879157558827866E-2</v>
      </c>
      <c r="H239">
        <f>SUMPRODUCT(E239:F239,FE!$B$24:$C$24)</f>
        <v>8.1664350137190769E-2</v>
      </c>
      <c r="I239">
        <f>SUMPRODUCT(E239:F239,FE!$B$34:$C$34)</f>
        <v>-3.3879157558827866E-2</v>
      </c>
      <c r="J239">
        <f>_xlfn.NORM.S.INV(0.05)*_xlfn.STDEV.P($H$3:H239)</f>
        <v>-2.2487842716300353E-2</v>
      </c>
      <c r="K239">
        <f>_xlfn.NORM.S.INV(0.05)*_xlfn.STDEV.P($I$3:I239)</f>
        <v>-7.4882991244591496E-2</v>
      </c>
      <c r="N239">
        <f t="shared" si="6"/>
        <v>0</v>
      </c>
      <c r="O239">
        <f t="shared" si="7"/>
        <v>0</v>
      </c>
    </row>
    <row r="240" spans="1:15">
      <c r="A240">
        <v>238</v>
      </c>
      <c r="B240" s="1">
        <v>43570</v>
      </c>
      <c r="C240">
        <f>LN(Precios!B240/Precios!B239)</f>
        <v>-1.0428609956968885E-3</v>
      </c>
      <c r="D240">
        <f>LN(Precios!C240/Precios!C239)</f>
        <v>-1.3498772201615806E-3</v>
      </c>
      <c r="E240">
        <f>LN(Precios!D240/Precios!D239)</f>
        <v>1.5109024543986459E-2</v>
      </c>
      <c r="F240">
        <f>LN(Precios!G240/Precios!G239)</f>
        <v>-1.5560353933974569E-2</v>
      </c>
      <c r="G240">
        <f>SUMPRODUCT(Rendimientos!E240:F240,FE!$B$34:$C$34)</f>
        <v>-3.9476367740946719E-2</v>
      </c>
      <c r="H240">
        <f>SUMPRODUCT(E240:F240,FE!$B$24:$C$24)</f>
        <v>4.5896859554047081E-3</v>
      </c>
      <c r="I240">
        <f>SUMPRODUCT(E240:F240,FE!$B$34:$C$34)</f>
        <v>-3.9476367740946719E-2</v>
      </c>
      <c r="J240">
        <f>_xlfn.NORM.S.INV(0.05)*_xlfn.STDEV.P($H$3:H240)</f>
        <v>-2.2444256824258872E-2</v>
      </c>
      <c r="K240">
        <f>_xlfn.NORM.S.INV(0.05)*_xlfn.STDEV.P($I$3:I240)</f>
        <v>-7.4840358061089921E-2</v>
      </c>
      <c r="N240">
        <f t="shared" si="6"/>
        <v>0</v>
      </c>
      <c r="O240">
        <f t="shared" si="7"/>
        <v>0</v>
      </c>
    </row>
    <row r="241" spans="1:17">
      <c r="A241">
        <v>239</v>
      </c>
      <c r="B241" s="1">
        <v>43571</v>
      </c>
      <c r="C241">
        <f>LN(Precios!B241/Precios!B240)</f>
        <v>2.5697706099841373E-3</v>
      </c>
      <c r="D241">
        <f>LN(Precios!C241/Precios!C240)</f>
        <v>8.5587492026749992E-3</v>
      </c>
      <c r="E241">
        <f>LN(Precios!D241/Precios!D240)</f>
        <v>-1.6339983308438298E-2</v>
      </c>
      <c r="F241">
        <f>LN(Precios!G241/Precios!G240)</f>
        <v>-9.0966763423899078E-3</v>
      </c>
      <c r="G241">
        <f>SUMPRODUCT(Rendimientos!E241:F241,FE!$B$34:$C$34)</f>
        <v>-3.4483379017320893E-3</v>
      </c>
      <c r="H241">
        <f>SUMPRODUCT(E241:F241,FE!$B$24:$C$24)</f>
        <v>-1.3855590006120504E-2</v>
      </c>
      <c r="I241">
        <f>SUMPRODUCT(E241:F241,FE!$B$34:$C$34)</f>
        <v>-3.4483379017320893E-3</v>
      </c>
      <c r="J241">
        <f>_xlfn.NORM.S.INV(0.05)*_xlfn.STDEV.P($H$3:H241)</f>
        <v>-2.2451033625125613E-2</v>
      </c>
      <c r="K241">
        <f>_xlfn.NORM.S.INV(0.05)*_xlfn.STDEV.P($I$3:I241)</f>
        <v>-7.4684200186052943E-2</v>
      </c>
      <c r="N241">
        <f t="shared" si="6"/>
        <v>0</v>
      </c>
      <c r="O241">
        <f t="shared" si="7"/>
        <v>0</v>
      </c>
    </row>
    <row r="242" spans="1:17">
      <c r="A242">
        <v>240</v>
      </c>
      <c r="B242" s="1">
        <v>43572</v>
      </c>
      <c r="C242">
        <f>LN(Precios!B242/Precios!B241)</f>
        <v>-1.1795350679612406E-4</v>
      </c>
      <c r="D242">
        <f>LN(Precios!C242/Precios!C241)</f>
        <v>1.1397527578367726E-2</v>
      </c>
      <c r="E242">
        <f>LN(Precios!D242/Precios!D241)</f>
        <v>1.4141263744917856E-2</v>
      </c>
      <c r="F242">
        <f>LN(Precios!G242/Precios!G241)</f>
        <v>3.8555828361671034E-2</v>
      </c>
      <c r="G242">
        <f>SUMPRODUCT(Rendimientos!E242:F242,FE!$B$34:$C$34)</f>
        <v>5.7594331697663696E-2</v>
      </c>
      <c r="H242">
        <f>SUMPRODUCT(E242:F242,FE!$B$24:$C$24)</f>
        <v>2.2515253843249601E-2</v>
      </c>
      <c r="I242">
        <f>SUMPRODUCT(E242:F242,FE!$B$34:$C$34)</f>
        <v>5.7594331697663696E-2</v>
      </c>
      <c r="J242">
        <f>_xlfn.NORM.S.INV(0.05)*_xlfn.STDEV.P($H$3:H242)</f>
        <v>-2.2523012178544438E-2</v>
      </c>
      <c r="K242">
        <f>_xlfn.NORM.S.INV(0.05)*_xlfn.STDEV.P($I$3:I242)</f>
        <v>-7.4783918717783379E-2</v>
      </c>
      <c r="N242">
        <f t="shared" si="6"/>
        <v>0</v>
      </c>
      <c r="O242">
        <f t="shared" si="7"/>
        <v>0</v>
      </c>
    </row>
    <row r="243" spans="1:17">
      <c r="A243">
        <v>241</v>
      </c>
      <c r="B243" s="1">
        <v>43577</v>
      </c>
      <c r="C243">
        <f>LN(Precios!B243/Precios!B242)</f>
        <v>2.3228603630494082E-3</v>
      </c>
      <c r="D243">
        <f>LN(Precios!C243/Precios!C242)</f>
        <v>-3.169632639454285E-3</v>
      </c>
      <c r="E243">
        <f>LN(Precios!D243/Precios!D242)</f>
        <v>-5.314504927119866E-4</v>
      </c>
      <c r="F243">
        <f>LN(Precios!G243/Precios!G242)</f>
        <v>7.4321390067116052E-3</v>
      </c>
      <c r="G243">
        <f>SUMPRODUCT(Rendimientos!E243:F243,FE!$B$34:$C$34)</f>
        <v>1.364215452946292E-2</v>
      </c>
      <c r="H243">
        <f>SUMPRODUCT(E243:F243,FE!$B$24:$C$24)</f>
        <v>2.1999936539344555E-3</v>
      </c>
      <c r="I243">
        <f>SUMPRODUCT(E243:F243,FE!$B$34:$C$34)</f>
        <v>1.364215452946292E-2</v>
      </c>
      <c r="J243">
        <f>_xlfn.NORM.S.INV(0.05)*_xlfn.STDEV.P($H$3:H243)</f>
        <v>-2.2476721780379134E-2</v>
      </c>
      <c r="K243">
        <f>_xlfn.NORM.S.INV(0.05)*_xlfn.STDEV.P($I$3:I243)</f>
        <v>-7.4643486507094639E-2</v>
      </c>
      <c r="N243">
        <f t="shared" si="6"/>
        <v>0</v>
      </c>
      <c r="O243">
        <f t="shared" si="7"/>
        <v>0</v>
      </c>
    </row>
    <row r="244" spans="1:17">
      <c r="A244">
        <v>242</v>
      </c>
      <c r="B244" s="1">
        <v>43578</v>
      </c>
      <c r="C244">
        <f>LN(Precios!B244/Precios!B243)</f>
        <v>5.4672695179638769E-3</v>
      </c>
      <c r="D244">
        <f>LN(Precios!C244/Precios!C243)</f>
        <v>-5.1452932118469276E-3</v>
      </c>
      <c r="E244">
        <f>LN(Precios!D244/Precios!D243)</f>
        <v>1.2677501513778971E-2</v>
      </c>
      <c r="F244">
        <f>LN(Precios!G244/Precios!G243)</f>
        <v>-7.5885176988682129E-6</v>
      </c>
      <c r="G244">
        <f>SUMPRODUCT(Rendimientos!E244:F244,FE!$B$34:$C$34)</f>
        <v>-9.8994351540275059E-3</v>
      </c>
      <c r="H244">
        <f>SUMPRODUCT(E244:F244,FE!$B$24:$C$24)</f>
        <v>8.326622438624337E-3</v>
      </c>
      <c r="I244">
        <f>SUMPRODUCT(E244:F244,FE!$B$34:$C$34)</f>
        <v>-9.8994351540275059E-3</v>
      </c>
      <c r="J244">
        <f>_xlfn.NORM.S.INV(0.05)*_xlfn.STDEV.P($H$3:H244)</f>
        <v>-2.2444262366914224E-2</v>
      </c>
      <c r="K244">
        <f>_xlfn.NORM.S.INV(0.05)*_xlfn.STDEV.P($I$3:I244)</f>
        <v>-7.4495854340161538E-2</v>
      </c>
      <c r="N244">
        <f t="shared" si="6"/>
        <v>0</v>
      </c>
      <c r="O244">
        <f t="shared" si="7"/>
        <v>0</v>
      </c>
    </row>
    <row r="245" spans="1:17">
      <c r="A245">
        <v>243</v>
      </c>
      <c r="B245" s="1">
        <v>43579</v>
      </c>
      <c r="C245">
        <f>LN(Precios!B245/Precios!B244)</f>
        <v>-2.2285893478388359E-3</v>
      </c>
      <c r="D245">
        <f>LN(Precios!C245/Precios!C244)</f>
        <v>-2.2837537844912453E-3</v>
      </c>
      <c r="E245">
        <f>LN(Precios!D245/Precios!D244)</f>
        <v>1.296300652361451E-2</v>
      </c>
      <c r="F245">
        <f>LN(Precios!G245/Precios!G244)</f>
        <v>-1.6658753042272913E-2</v>
      </c>
      <c r="G245">
        <f>SUMPRODUCT(Rendimientos!E245:F245,FE!$B$34:$C$34)</f>
        <v>-3.9757832512489523E-2</v>
      </c>
      <c r="H245">
        <f>SUMPRODUCT(E245:F245,FE!$B$24:$C$24)</f>
        <v>2.8029924011553128E-3</v>
      </c>
      <c r="I245">
        <f>SUMPRODUCT(E245:F245,FE!$B$34:$C$34)</f>
        <v>-3.9757832512489523E-2</v>
      </c>
      <c r="J245">
        <f>_xlfn.NORM.S.INV(0.05)*_xlfn.STDEV.P($H$3:H245)</f>
        <v>-2.2398988523568669E-2</v>
      </c>
      <c r="K245">
        <f>_xlfn.NORM.S.INV(0.05)*_xlfn.STDEV.P($I$3:I245)</f>
        <v>-7.44576363414758E-2</v>
      </c>
      <c r="N245">
        <f t="shared" si="6"/>
        <v>0</v>
      </c>
      <c r="O245">
        <f t="shared" si="7"/>
        <v>0</v>
      </c>
    </row>
    <row r="246" spans="1:17">
      <c r="A246">
        <v>244</v>
      </c>
      <c r="B246" s="1">
        <v>43580</v>
      </c>
      <c r="C246">
        <f>LN(Precios!B246/Precios!B245)</f>
        <v>-5.0875425631713069E-3</v>
      </c>
      <c r="D246">
        <f>LN(Precios!C246/Precios!C245)</f>
        <v>-4.141131138635666E-4</v>
      </c>
      <c r="E246">
        <f>LN(Precios!D246/Precios!D245)</f>
        <v>1.5715973024095924E-2</v>
      </c>
      <c r="F246">
        <f>LN(Precios!G246/Precios!G245)</f>
        <v>7.5698640988531112E-5</v>
      </c>
      <c r="G246">
        <f>SUMPRODUCT(Rendimientos!E246:F246,FE!$B$34:$C$34)</f>
        <v>-1.2120603881412539E-2</v>
      </c>
      <c r="H246">
        <f>SUMPRODUCT(E246:F246,FE!$B$24:$C$24)</f>
        <v>1.035149059832861E-2</v>
      </c>
      <c r="I246">
        <f>SUMPRODUCT(E246:F246,FE!$B$34:$C$34)</f>
        <v>-1.2120603881412539E-2</v>
      </c>
      <c r="J246">
        <f>_xlfn.NORM.S.INV(0.05)*_xlfn.STDEV.P($H$3:H246)</f>
        <v>-2.2375347080407955E-2</v>
      </c>
      <c r="K246">
        <f>_xlfn.NORM.S.INV(0.05)*_xlfn.STDEV.P($I$3:I246)</f>
        <v>-7.431476962555944E-2</v>
      </c>
      <c r="N246">
        <f t="shared" si="6"/>
        <v>0</v>
      </c>
      <c r="O246">
        <f t="shared" si="7"/>
        <v>0</v>
      </c>
    </row>
    <row r="247" spans="1:17">
      <c r="A247">
        <v>245</v>
      </c>
      <c r="B247" s="1">
        <v>43581</v>
      </c>
      <c r="C247">
        <f>LN(Precios!B247/Precios!B246)</f>
        <v>3.0657272016916342E-3</v>
      </c>
      <c r="D247">
        <f>LN(Precios!C247/Precios!C246)</f>
        <v>-1.1490901708992485E-3</v>
      </c>
      <c r="E247">
        <f>LN(Precios!D247/Precios!D246)</f>
        <v>1.9339612720097533E-2</v>
      </c>
      <c r="F247">
        <f>LN(Precios!G247/Precios!G246)</f>
        <v>-5.1949291475831931E-3</v>
      </c>
      <c r="G247">
        <f>SUMPRODUCT(Rendimientos!E247:F247,FE!$B$34:$C$34)</f>
        <v>-2.4326990870869807E-2</v>
      </c>
      <c r="H247">
        <f>SUMPRODUCT(E247:F247,FE!$B$24:$C$24)</f>
        <v>1.0924471434879462E-2</v>
      </c>
      <c r="I247">
        <f>SUMPRODUCT(E247:F247,FE!$B$34:$C$34)</f>
        <v>-2.4326990870869807E-2</v>
      </c>
      <c r="J247">
        <f>_xlfn.NORM.S.INV(0.05)*_xlfn.STDEV.P($H$3:H247)</f>
        <v>-2.2354441869410022E-2</v>
      </c>
      <c r="K247">
        <f>_xlfn.NORM.S.INV(0.05)*_xlfn.STDEV.P($I$3:I247)</f>
        <v>-7.4204527611310508E-2</v>
      </c>
      <c r="N247">
        <f t="shared" si="6"/>
        <v>0</v>
      </c>
      <c r="O247">
        <f t="shared" si="7"/>
        <v>0</v>
      </c>
    </row>
    <row r="248" spans="1:17">
      <c r="A248">
        <v>246</v>
      </c>
      <c r="B248" s="1">
        <v>43584</v>
      </c>
      <c r="C248">
        <f>LN(Precios!B248/Precios!B247)</f>
        <v>4.1659039822988699E-4</v>
      </c>
      <c r="D248">
        <f>LN(Precios!C248/Precios!C247)</f>
        <v>-4.0564117547218039E-4</v>
      </c>
      <c r="E248">
        <f>LN(Precios!D248/Precios!D247)</f>
        <v>-4.4409499245864955E-3</v>
      </c>
      <c r="F248">
        <f>LN(Precios!G248/Precios!G247)</f>
        <v>2.1136489205567252E-2</v>
      </c>
      <c r="G248">
        <f>SUMPRODUCT(Rendimientos!E248:F248,FE!$B$34:$C$34)</f>
        <v>4.1081803318252022E-2</v>
      </c>
      <c r="H248">
        <f>SUMPRODUCT(E248:F248,FE!$B$24:$C$24)</f>
        <v>4.331896340696373E-3</v>
      </c>
      <c r="I248">
        <f>SUMPRODUCT(E248:F248,FE!$B$34:$C$34)</f>
        <v>4.1081803318252022E-2</v>
      </c>
      <c r="J248">
        <f>_xlfn.NORM.S.INV(0.05)*_xlfn.STDEV.P($H$3:H248)</f>
        <v>-2.2311806710540682E-2</v>
      </c>
      <c r="K248">
        <f>_xlfn.NORM.S.INV(0.05)*_xlfn.STDEV.P($I$3:I248)</f>
        <v>-7.4182798083554172E-2</v>
      </c>
      <c r="N248">
        <f t="shared" si="6"/>
        <v>1</v>
      </c>
      <c r="O248">
        <f t="shared" si="7"/>
        <v>0</v>
      </c>
    </row>
    <row r="249" spans="1:17">
      <c r="A249">
        <v>247</v>
      </c>
      <c r="B249" s="1">
        <v>43585</v>
      </c>
      <c r="C249">
        <f>LN(Precios!B249/Precios!B248)</f>
        <v>1.449556487155425E-3</v>
      </c>
      <c r="D249">
        <f>LN(Precios!C249/Precios!C248)</f>
        <v>-8.026704089197036E-3</v>
      </c>
      <c r="E249">
        <f>LN(Precios!D249/Precios!D248)</f>
        <v>-1.6867957039030226E-2</v>
      </c>
      <c r="F249">
        <f>LN(Precios!G249/Precios!G248)</f>
        <v>-3.5424719783461837E-2</v>
      </c>
      <c r="G249">
        <f>SUMPRODUCT(Rendimientos!E249:F249,FE!$B$34:$C$34)</f>
        <v>-4.9895303017727557E-2</v>
      </c>
      <c r="H249">
        <f>SUMPRODUCT(E249:F249,FE!$B$24:$C$24)</f>
        <v>-2.3232770416547144E-2</v>
      </c>
      <c r="I249">
        <f>SUMPRODUCT(E249:F249,FE!$B$34:$C$34)</f>
        <v>-4.9895303017727557E-2</v>
      </c>
      <c r="J249">
        <f>_xlfn.NORM.S.INV(0.05)*_xlfn.STDEV.P($H$3:H249)</f>
        <v>-2.2409281862487054E-2</v>
      </c>
      <c r="K249">
        <f>_xlfn.NORM.S.INV(0.05)*_xlfn.STDEV.P($I$3:I249)</f>
        <v>-7.4211515691921984E-2</v>
      </c>
      <c r="N249">
        <f t="shared" si="6"/>
        <v>1</v>
      </c>
      <c r="O249">
        <f t="shared" si="7"/>
        <v>0</v>
      </c>
    </row>
    <row r="250" spans="1:17">
      <c r="A250">
        <v>248</v>
      </c>
      <c r="B250" s="1">
        <v>43587</v>
      </c>
      <c r="C250">
        <f>LN(Precios!B250/Precios!B249)</f>
        <v>-1.0779545861344086E-2</v>
      </c>
      <c r="D250">
        <f>LN(Precios!C250/Precios!C249)</f>
        <v>-6.4085429330674815E-3</v>
      </c>
      <c r="E250">
        <f>LN(Precios!D250/Precios!D249)</f>
        <v>-2.0877893075138799E-2</v>
      </c>
      <c r="F250">
        <f>LN(Precios!G250/Precios!G249)</f>
        <v>-4.7837195803178446E-2</v>
      </c>
      <c r="G250">
        <f>SUMPRODUCT(Rendimientos!E250:F250,FE!$B$34:$C$34)</f>
        <v>-6.8860088612482065E-2</v>
      </c>
      <c r="H250">
        <f>SUMPRODUCT(E250:F250,FE!$B$24:$C$24)</f>
        <v>-3.012470691951178E-2</v>
      </c>
      <c r="I250">
        <f>SUMPRODUCT(E250:F250,FE!$B$34:$C$34)</f>
        <v>-6.8860088612482065E-2</v>
      </c>
      <c r="J250">
        <f>_xlfn.NORM.S.INV(0.05)*_xlfn.STDEV.P($H$3:H250)</f>
        <v>-2.2595807871855538E-2</v>
      </c>
      <c r="K250">
        <f>_xlfn.NORM.S.INV(0.05)*_xlfn.STDEV.P($I$3:I250)</f>
        <v>-7.4401050900735829E-2</v>
      </c>
      <c r="N250">
        <f t="shared" si="6"/>
        <v>0</v>
      </c>
      <c r="O250">
        <f t="shared" si="7"/>
        <v>0</v>
      </c>
    </row>
    <row r="251" spans="1:17">
      <c r="A251">
        <v>249</v>
      </c>
      <c r="B251" s="1">
        <v>43588</v>
      </c>
      <c r="C251">
        <f>LN(Precios!B251/Precios!B250)</f>
        <v>7.4664149570026093E-3</v>
      </c>
      <c r="D251">
        <f>LN(Precios!C251/Precios!C250)</f>
        <v>-7.9444932689892928E-4</v>
      </c>
      <c r="E251">
        <f>LN(Precios!D251/Precios!D250)</f>
        <v>1.4154284033309813E-3</v>
      </c>
      <c r="F251">
        <f>LN(Precios!G251/Precios!G250)</f>
        <v>1.1340369195211673E-3</v>
      </c>
      <c r="G251">
        <f>SUMPRODUCT(Rendimientos!E251:F251,FE!$B$34:$C$34)</f>
        <v>9.1460754253539357E-4</v>
      </c>
      <c r="H251">
        <f>SUMPRODUCT(E251:F251,FE!$B$24:$C$24)</f>
        <v>1.3189134936380464E-3</v>
      </c>
      <c r="I251">
        <f>SUMPRODUCT(E251:F251,FE!$B$34:$C$34)</f>
        <v>9.1460754253539357E-4</v>
      </c>
      <c r="J251">
        <f>_xlfn.NORM.S.INV(0.05)*_xlfn.STDEV.P($H$3:H251)</f>
        <v>-2.2550475912950386E-2</v>
      </c>
      <c r="K251">
        <f>_xlfn.NORM.S.INV(0.05)*_xlfn.STDEV.P($I$3:I251)</f>
        <v>-7.4251780752426083E-2</v>
      </c>
      <c r="N251">
        <f t="shared" si="6"/>
        <v>0</v>
      </c>
      <c r="O251">
        <f t="shared" si="7"/>
        <v>0</v>
      </c>
    </row>
    <row r="252" spans="1:17">
      <c r="A252">
        <v>250</v>
      </c>
      <c r="B252" s="1">
        <v>43591</v>
      </c>
      <c r="C252">
        <f>LN(Precios!B252/Precios!B251)</f>
        <v>-2.510983324074437E-3</v>
      </c>
      <c r="D252">
        <f>LN(Precios!C252/Precios!C251)</f>
        <v>-3.6323796974346918E-3</v>
      </c>
      <c r="E252">
        <f>LN(Precios!D252/Precios!D251)</f>
        <v>4.9753193635075806E-3</v>
      </c>
      <c r="F252">
        <f>LN(Precios!G252/Precios!G251)</f>
        <v>1.5649199578039265E-2</v>
      </c>
      <c r="G252">
        <f>SUMPRODUCT(Rendimientos!E252:F252,FE!$B$34:$C$34)</f>
        <v>2.3972702669833187E-2</v>
      </c>
      <c r="H252">
        <f>SUMPRODUCT(E252:F252,FE!$B$24:$C$24)</f>
        <v>8.6363704053899013E-3</v>
      </c>
      <c r="I252">
        <f>SUMPRODUCT(E252:F252,FE!$B$34:$C$34)</f>
        <v>2.3972702669833187E-2</v>
      </c>
      <c r="J252">
        <f>_xlfn.NORM.S.INV(0.05)*_xlfn.STDEV.P($H$3:H252)</f>
        <v>-2.2520332754884378E-2</v>
      </c>
      <c r="K252">
        <f>_xlfn.NORM.S.INV(0.05)*_xlfn.STDEV.P($I$3:I252)</f>
        <v>-7.4148605968591741E-2</v>
      </c>
      <c r="L252">
        <f>_xlfn.PERCENTILE.EXC($H$3:H252,0.05)</f>
        <v>-2.1486931167639646E-2</v>
      </c>
      <c r="M252">
        <f>_xlfn.PERCENTILE.EXC($I$3:I252,0.05)</f>
        <v>-6.4928045258802275E-2</v>
      </c>
      <c r="N252">
        <f t="shared" si="6"/>
        <v>0</v>
      </c>
      <c r="O252">
        <f t="shared" si="7"/>
        <v>0</v>
      </c>
      <c r="P252">
        <f>IF(L252&gt;H253,1,0)</f>
        <v>0</v>
      </c>
      <c r="Q252">
        <f>IF(M252&gt;I253,1,0)</f>
        <v>0</v>
      </c>
    </row>
    <row r="253" spans="1:17">
      <c r="A253">
        <v>251</v>
      </c>
      <c r="B253" s="1">
        <v>43592</v>
      </c>
      <c r="C253">
        <f>LN(Precios!B253/Precios!B252)</f>
        <v>-1.8067581182613302E-2</v>
      </c>
      <c r="D253">
        <f>LN(Precios!C253/Precios!C252)</f>
        <v>-1.2157462772011667E-2</v>
      </c>
      <c r="E253">
        <f>LN(Precios!D253/Precios!D252)</f>
        <v>-1.1622839827992807E-2</v>
      </c>
      <c r="F253">
        <f>LN(Precios!G253/Precios!G252)</f>
        <v>-2.0728001984584275E-2</v>
      </c>
      <c r="G253">
        <f>SUMPRODUCT(Rendimientos!E253:F253,FE!$B$34:$C$34)</f>
        <v>-2.7828217073985036E-2</v>
      </c>
      <c r="H253">
        <f>SUMPRODUCT(E253:F253,FE!$B$24:$C$24)</f>
        <v>-1.4745833784259463E-2</v>
      </c>
      <c r="I253">
        <f>SUMPRODUCT(E253:F253,FE!$B$34:$C$34)</f>
        <v>-2.7828217073985036E-2</v>
      </c>
      <c r="J253">
        <f>_xlfn.NORM.S.INV(0.05)*_xlfn.STDEV.P($H$3:H253)</f>
        <v>-2.2532716029488798E-2</v>
      </c>
      <c r="K253">
        <f>_xlfn.NORM.S.INV(0.05)*_xlfn.STDEV.P($I$3:I253)</f>
        <v>-7.4053189855907989E-2</v>
      </c>
      <c r="L253">
        <f>_xlfn.PERCENTILE.EXC($H$3:H253,0.05)</f>
        <v>-2.1456782227106116E-2</v>
      </c>
      <c r="M253">
        <f>_xlfn.PERCENTILE.EXC($I$3:I253,0.05)</f>
        <v>-6.4850177455079289E-2</v>
      </c>
      <c r="N253">
        <f t="shared" si="6"/>
        <v>0</v>
      </c>
      <c r="O253">
        <f t="shared" si="7"/>
        <v>0</v>
      </c>
      <c r="P253">
        <f>IF(L253&gt;H254,1,0)</f>
        <v>0</v>
      </c>
      <c r="Q253">
        <f>IF(M253&gt;I254,1,0)</f>
        <v>0</v>
      </c>
    </row>
    <row r="254" spans="1:17">
      <c r="A254">
        <v>252</v>
      </c>
      <c r="B254" s="1">
        <v>43593</v>
      </c>
      <c r="C254">
        <f>LN(Precios!B254/Precios!B253)</f>
        <v>8.6265958774599279E-5</v>
      </c>
      <c r="D254">
        <f>LN(Precios!C254/Precios!C253)</f>
        <v>-3.9740568754231568E-3</v>
      </c>
      <c r="E254">
        <f>LN(Precios!D254/Precios!D253)</f>
        <v>1.15487630102991E-2</v>
      </c>
      <c r="F254">
        <f>LN(Precios!G254/Precios!G253)</f>
        <v>9.6692247773906971E-4</v>
      </c>
      <c r="G254">
        <f>SUMPRODUCT(Rendimientos!E254:F254,FE!$B$34:$C$34)</f>
        <v>-7.2848079726103828E-3</v>
      </c>
      <c r="H254">
        <f>SUMPRODUCT(E254:F254,FE!$B$24:$C$24)</f>
        <v>7.919280804379366E-3</v>
      </c>
      <c r="I254">
        <f>SUMPRODUCT(E254:F254,FE!$B$34:$C$34)</f>
        <v>-7.2848079726103828E-3</v>
      </c>
      <c r="J254">
        <f>_xlfn.NORM.S.INV(0.05)*_xlfn.STDEV.P($H$3:H254)</f>
        <v>-2.2500387185882095E-2</v>
      </c>
      <c r="K254">
        <f>_xlfn.NORM.S.INV(0.05)*_xlfn.STDEV.P($I$3:I254)</f>
        <v>-7.3908930290509836E-2</v>
      </c>
      <c r="L254">
        <f>_xlfn.PERCENTILE.EXC($H$3:H254,0.05)</f>
        <v>-2.1426633286572586E-2</v>
      </c>
      <c r="M254">
        <f>_xlfn.PERCENTILE.EXC($I$3:I254,0.05)</f>
        <v>-6.4772309651356302E-2</v>
      </c>
      <c r="N254">
        <f t="shared" si="6"/>
        <v>0</v>
      </c>
      <c r="O254">
        <f t="shared" si="7"/>
        <v>0</v>
      </c>
      <c r="P254">
        <f t="shared" ref="P254:P317" si="8">IF(L254&gt;H255,1,0)</f>
        <v>0</v>
      </c>
      <c r="Q254">
        <f t="shared" ref="Q254:Q317" si="9">IF(M254&gt;I255,1,0)</f>
        <v>0</v>
      </c>
    </row>
    <row r="255" spans="1:17">
      <c r="A255">
        <v>253</v>
      </c>
      <c r="B255" s="1">
        <v>43594</v>
      </c>
      <c r="C255">
        <f>LN(Precios!B255/Precios!B254)</f>
        <v>-5.3660964250048611E-3</v>
      </c>
      <c r="D255">
        <f>LN(Precios!C255/Precios!C254)</f>
        <v>-5.0200961968901699E-3</v>
      </c>
      <c r="E255">
        <f>LN(Precios!D255/Precios!D254)</f>
        <v>-1.0425293619015032E-2</v>
      </c>
      <c r="F255">
        <f>LN(Precios!G255/Precios!G254)</f>
        <v>-2.9583134521763491E-2</v>
      </c>
      <c r="G255">
        <f>SUMPRODUCT(Rendimientos!E255:F255,FE!$B$34:$C$34)</f>
        <v>-4.4522439140249802E-2</v>
      </c>
      <c r="H255">
        <f>SUMPRODUCT(E255:F255,FE!$B$24:$C$24)</f>
        <v>-1.6996271743889957E-2</v>
      </c>
      <c r="I255">
        <f>SUMPRODUCT(E255:F255,FE!$B$34:$C$34)</f>
        <v>-4.4522439140249802E-2</v>
      </c>
      <c r="J255">
        <f>_xlfn.NORM.S.INV(0.05)*_xlfn.STDEV.P($H$3:H255)</f>
        <v>-2.2530179179495208E-2</v>
      </c>
      <c r="K255">
        <f>_xlfn.NORM.S.INV(0.05)*_xlfn.STDEV.P($I$3:I255)</f>
        <v>-7.3898925835852641E-2</v>
      </c>
      <c r="L255">
        <f>_xlfn.PERCENTILE.EXC($H$3:H255,0.05)</f>
        <v>-2.1396484346039052E-2</v>
      </c>
      <c r="M255">
        <f>_xlfn.PERCENTILE.EXC($I$3:I255,0.05)</f>
        <v>-6.4694441847633316E-2</v>
      </c>
      <c r="N255">
        <f t="shared" si="6"/>
        <v>0</v>
      </c>
      <c r="O255">
        <f t="shared" si="7"/>
        <v>0</v>
      </c>
      <c r="P255">
        <f t="shared" si="8"/>
        <v>0</v>
      </c>
      <c r="Q255">
        <f t="shared" si="9"/>
        <v>0</v>
      </c>
    </row>
    <row r="256" spans="1:17">
      <c r="A256">
        <v>254</v>
      </c>
      <c r="B256" s="1">
        <v>43595</v>
      </c>
      <c r="C256">
        <f>LN(Precios!B256/Precios!B255)</f>
        <v>4.404426373989175E-3</v>
      </c>
      <c r="D256">
        <f>LN(Precios!C256/Precios!C255)</f>
        <v>4.365896628410167E-3</v>
      </c>
      <c r="E256">
        <f>LN(Precios!D256/Precios!D255)</f>
        <v>3.3628548673889595E-3</v>
      </c>
      <c r="F256">
        <f>LN(Precios!G256/Precios!G255)</f>
        <v>1.2871252608150483E-2</v>
      </c>
      <c r="G256">
        <f>SUMPRODUCT(Rendimientos!E256:F256,FE!$B$34:$C$34)</f>
        <v>2.0285911232995026E-2</v>
      </c>
      <c r="H256">
        <f>SUMPRODUCT(E256:F256,FE!$B$24:$C$24)</f>
        <v>6.624155233871833E-3</v>
      </c>
      <c r="I256">
        <f>SUMPRODUCT(E256:F256,FE!$B$34:$C$34)</f>
        <v>2.0285911232995026E-2</v>
      </c>
      <c r="J256">
        <f>_xlfn.NORM.S.INV(0.05)*_xlfn.STDEV.P($H$3:H256)</f>
        <v>-2.2494207588918905E-2</v>
      </c>
      <c r="K256">
        <f>_xlfn.NORM.S.INV(0.05)*_xlfn.STDEV.P($I$3:I256)</f>
        <v>-7.3786635732301473E-2</v>
      </c>
      <c r="L256">
        <f>_xlfn.PERCENTILE.EXC($H$3:H256,0.05)</f>
        <v>-2.1366335405505522E-2</v>
      </c>
      <c r="M256">
        <f>_xlfn.PERCENTILE.EXC($I$3:I256,0.05)</f>
        <v>-6.461657404391033E-2</v>
      </c>
      <c r="N256">
        <f t="shared" si="6"/>
        <v>0</v>
      </c>
      <c r="O256">
        <f t="shared" si="7"/>
        <v>0</v>
      </c>
      <c r="P256">
        <f t="shared" si="8"/>
        <v>0</v>
      </c>
      <c r="Q256">
        <f t="shared" si="9"/>
        <v>0</v>
      </c>
    </row>
    <row r="257" spans="1:17">
      <c r="A257">
        <v>255</v>
      </c>
      <c r="B257" s="1">
        <v>43598</v>
      </c>
      <c r="C257">
        <f>LN(Precios!B257/Precios!B256)</f>
        <v>-2.4085884134603101E-2</v>
      </c>
      <c r="D257">
        <f>LN(Precios!C257/Precios!C256)</f>
        <v>-5.5450133819722539E-3</v>
      </c>
      <c r="E257">
        <f>LN(Precios!D257/Precios!D256)</f>
        <v>-2.0348882106282953E-2</v>
      </c>
      <c r="F257">
        <f>LN(Precios!G257/Precios!G256)</f>
        <v>-6.354635273191054E-3</v>
      </c>
      <c r="G257">
        <f>SUMPRODUCT(Rendimientos!E257:F257,FE!$B$34:$C$34)</f>
        <v>4.5580932230485215E-3</v>
      </c>
      <c r="H257">
        <f>SUMPRODUCT(E257:F257,FE!$B$24:$C$24)</f>
        <v>-1.5548973270984362E-2</v>
      </c>
      <c r="I257">
        <f>SUMPRODUCT(E257:F257,FE!$B$34:$C$34)</f>
        <v>4.5580932230485215E-3</v>
      </c>
      <c r="J257">
        <f>_xlfn.NORM.S.INV(0.05)*_xlfn.STDEV.P($H$3:H257)</f>
        <v>-2.2511904750130849E-2</v>
      </c>
      <c r="K257">
        <f>_xlfn.NORM.S.INV(0.05)*_xlfn.STDEV.P($I$3:I257)</f>
        <v>-7.3644156798376298E-2</v>
      </c>
      <c r="L257">
        <f>_xlfn.PERCENTILE.EXC($H$3:H257,0.05)</f>
        <v>-2.1336186464971988E-2</v>
      </c>
      <c r="M257">
        <f>_xlfn.PERCENTILE.EXC($I$3:I257,0.05)</f>
        <v>-6.4538706240187357E-2</v>
      </c>
      <c r="N257">
        <f t="shared" si="6"/>
        <v>0</v>
      </c>
      <c r="O257">
        <f t="shared" si="7"/>
        <v>0</v>
      </c>
      <c r="P257">
        <f t="shared" si="8"/>
        <v>0</v>
      </c>
      <c r="Q257">
        <f t="shared" si="9"/>
        <v>0</v>
      </c>
    </row>
    <row r="258" spans="1:17">
      <c r="A258">
        <v>256</v>
      </c>
      <c r="B258" s="1">
        <v>43599</v>
      </c>
      <c r="C258">
        <f>LN(Precios!B258/Precios!B257)</f>
        <v>8.142870450762103E-3</v>
      </c>
      <c r="D258">
        <f>LN(Precios!C258/Precios!C257)</f>
        <v>6.678012051331836E-3</v>
      </c>
      <c r="E258">
        <f>LN(Precios!D258/Precios!D257)</f>
        <v>1.4062377343461982E-2</v>
      </c>
      <c r="F258">
        <f>LN(Precios!G258/Precios!G257)</f>
        <v>-2.0876393504601718E-3</v>
      </c>
      <c r="G258">
        <f>SUMPRODUCT(Rendimientos!E258:F258,FE!$B$34:$C$34)</f>
        <v>-1.4681439466501887E-2</v>
      </c>
      <c r="H258">
        <f>SUMPRODUCT(E258:F258,FE!$B$24:$C$24)</f>
        <v>8.523057597002311E-3</v>
      </c>
      <c r="I258">
        <f>SUMPRODUCT(E258:F258,FE!$B$34:$C$34)</f>
        <v>-1.4681439466501887E-2</v>
      </c>
      <c r="J258">
        <f>_xlfn.NORM.S.INV(0.05)*_xlfn.STDEV.P($H$3:H258)</f>
        <v>-2.2482563662645779E-2</v>
      </c>
      <c r="K258">
        <f>_xlfn.NORM.S.INV(0.05)*_xlfn.STDEV.P($I$3:I258)</f>
        <v>-7.3513322845284002E-2</v>
      </c>
      <c r="L258">
        <f>_xlfn.PERCENTILE.EXC($H$3:H258,0.05)</f>
        <v>-2.1306037524438458E-2</v>
      </c>
      <c r="M258">
        <f>_xlfn.PERCENTILE.EXC($I$3:I258,0.05)</f>
        <v>-6.4460838436464371E-2</v>
      </c>
      <c r="N258">
        <f t="shared" si="6"/>
        <v>0</v>
      </c>
      <c r="O258">
        <f t="shared" si="7"/>
        <v>0</v>
      </c>
      <c r="P258">
        <f t="shared" si="8"/>
        <v>0</v>
      </c>
      <c r="Q258">
        <f t="shared" si="9"/>
        <v>0</v>
      </c>
    </row>
    <row r="259" spans="1:17">
      <c r="A259">
        <v>257</v>
      </c>
      <c r="B259" s="1">
        <v>43600</v>
      </c>
      <c r="C259">
        <f>LN(Precios!B259/Precios!B258)</f>
        <v>4.53184993609183E-3</v>
      </c>
      <c r="D259">
        <f>LN(Precios!C259/Precios!C258)</f>
        <v>-2.1369058734690602E-3</v>
      </c>
      <c r="E259">
        <f>LN(Precios!D259/Precios!D258)</f>
        <v>1.1049836186585156E-2</v>
      </c>
      <c r="F259">
        <f>LN(Precios!G259/Precios!G258)</f>
        <v>-1.9453078319920207E-3</v>
      </c>
      <c r="G259">
        <f>SUMPRODUCT(Rendimientos!E259:F259,FE!$B$34:$C$34)</f>
        <v>-1.2078934895716769E-2</v>
      </c>
      <c r="H259">
        <f>SUMPRODUCT(E259:F259,FE!$B$24:$C$24)</f>
        <v>6.5926112044411948E-3</v>
      </c>
      <c r="I259">
        <f>SUMPRODUCT(E259:F259,FE!$B$34:$C$34)</f>
        <v>-1.2078934895716769E-2</v>
      </c>
      <c r="J259">
        <f>_xlfn.NORM.S.INV(0.05)*_xlfn.STDEV.P($H$3:H259)</f>
        <v>-2.244706069570063E-2</v>
      </c>
      <c r="K259">
        <f>_xlfn.NORM.S.INV(0.05)*_xlfn.STDEV.P($I$3:I259)</f>
        <v>-7.3378639533962314E-2</v>
      </c>
      <c r="L259">
        <f>_xlfn.PERCENTILE.EXC($H$3:H259,0.05)</f>
        <v>-2.1275888583904928E-2</v>
      </c>
      <c r="M259">
        <f>_xlfn.PERCENTILE.EXC($I$3:I259,0.05)</f>
        <v>-6.4382970632741385E-2</v>
      </c>
      <c r="N259">
        <f t="shared" si="6"/>
        <v>0</v>
      </c>
      <c r="O259">
        <f t="shared" si="7"/>
        <v>0</v>
      </c>
      <c r="P259">
        <f t="shared" si="8"/>
        <v>0</v>
      </c>
      <c r="Q259">
        <f t="shared" si="9"/>
        <v>0</v>
      </c>
    </row>
    <row r="260" spans="1:17">
      <c r="A260">
        <v>258</v>
      </c>
      <c r="B260" s="1">
        <v>43601</v>
      </c>
      <c r="C260">
        <f>LN(Precios!B260/Precios!B259)</f>
        <v>8.3346272766527292E-3</v>
      </c>
      <c r="D260">
        <f>LN(Precios!C260/Precios!C259)</f>
        <v>2.3892252678783996E-3</v>
      </c>
      <c r="E260">
        <f>LN(Precios!D260/Precios!D259)</f>
        <v>6.0700460268818509E-3</v>
      </c>
      <c r="F260">
        <f>LN(Precios!G260/Precios!G259)</f>
        <v>-2.2324631333714828E-3</v>
      </c>
      <c r="G260">
        <f>SUMPRODUCT(Rendimientos!E260:F260,FE!$B$34:$C$34)</f>
        <v>-8.7067685664541407E-3</v>
      </c>
      <c r="H260">
        <f>SUMPRODUCT(E260:F260,FE!$B$24:$C$24)</f>
        <v>3.2223552901991187E-3</v>
      </c>
      <c r="I260">
        <f>SUMPRODUCT(E260:F260,FE!$B$34:$C$34)</f>
        <v>-8.7067685664541407E-3</v>
      </c>
      <c r="J260">
        <f>_xlfn.NORM.S.INV(0.05)*_xlfn.STDEV.P($H$3:H260)</f>
        <v>-2.2405044056624412E-2</v>
      </c>
      <c r="K260">
        <f>_xlfn.NORM.S.INV(0.05)*_xlfn.STDEV.P($I$3:I260)</f>
        <v>-7.3240282585626648E-2</v>
      </c>
      <c r="L260">
        <f>_xlfn.PERCENTILE.EXC($H$3:H260,0.05)</f>
        <v>-2.1245739643371394E-2</v>
      </c>
      <c r="M260">
        <f>_xlfn.PERCENTILE.EXC($I$3:I260,0.05)</f>
        <v>-6.4305102829018398E-2</v>
      </c>
      <c r="N260">
        <f t="shared" si="6"/>
        <v>0</v>
      </c>
      <c r="O260">
        <f t="shared" si="7"/>
        <v>0</v>
      </c>
      <c r="P260">
        <f t="shared" si="8"/>
        <v>0</v>
      </c>
      <c r="Q260">
        <f t="shared" si="9"/>
        <v>0</v>
      </c>
    </row>
    <row r="261" spans="1:17">
      <c r="A261">
        <v>259</v>
      </c>
      <c r="B261" s="1">
        <v>43602</v>
      </c>
      <c r="C261">
        <f>LN(Precios!B261/Precios!B260)</f>
        <v>-3.8228342467991568E-3</v>
      </c>
      <c r="D261">
        <f>LN(Precios!C261/Precios!C260)</f>
        <v>7.2046681677303859E-5</v>
      </c>
      <c r="E261">
        <f>LN(Precios!D261/Precios!D260)</f>
        <v>-3.4006094721086271E-3</v>
      </c>
      <c r="F261">
        <f>LN(Precios!G261/Precios!G260)</f>
        <v>7.4175851475672839E-3</v>
      </c>
      <c r="G261">
        <f>SUMPRODUCT(Rendimientos!E261:F261,FE!$B$34:$C$34)</f>
        <v>1.5853624765279215E-2</v>
      </c>
      <c r="H261">
        <f>SUMPRODUCT(E261:F261,FE!$B$24:$C$24)</f>
        <v>3.0994019564290539E-4</v>
      </c>
      <c r="I261">
        <f>SUMPRODUCT(E261:F261,FE!$B$34:$C$34)</f>
        <v>1.5853624765279215E-2</v>
      </c>
      <c r="J261">
        <f>_xlfn.NORM.S.INV(0.05)*_xlfn.STDEV.P($H$3:H261)</f>
        <v>-2.236177981303537E-2</v>
      </c>
      <c r="K261">
        <f>_xlfn.NORM.S.INV(0.05)*_xlfn.STDEV.P($I$3:I261)</f>
        <v>-7.3119593109084891E-2</v>
      </c>
      <c r="L261">
        <f>_xlfn.PERCENTILE.EXC($H$3:H261,0.05)</f>
        <v>-2.1215590702837864E-2</v>
      </c>
      <c r="M261">
        <f>_xlfn.PERCENTILE.EXC($I$3:I261,0.05)</f>
        <v>-6.4227235025295412E-2</v>
      </c>
      <c r="N261">
        <f t="shared" ref="N261:N324" si="10">IF(J261&gt;H262,1,0)</f>
        <v>0</v>
      </c>
      <c r="O261">
        <f t="shared" ref="O261:O324" si="11">IF(K261&gt;I262,1,0)</f>
        <v>0</v>
      </c>
      <c r="P261">
        <f t="shared" si="8"/>
        <v>0</v>
      </c>
      <c r="Q261">
        <f t="shared" si="9"/>
        <v>0</v>
      </c>
    </row>
    <row r="262" spans="1:17">
      <c r="A262">
        <v>260</v>
      </c>
      <c r="B262" s="1">
        <v>43605</v>
      </c>
      <c r="C262">
        <f>LN(Precios!B262/Precios!B261)</f>
        <v>-3.2695839514626196E-3</v>
      </c>
      <c r="D262">
        <f>LN(Precios!C262/Precios!C261)</f>
        <v>1.6926384863618915E-3</v>
      </c>
      <c r="E262">
        <f>LN(Precios!D262/Precios!D261)</f>
        <v>-8.4030983401720931E-3</v>
      </c>
      <c r="F262">
        <f>LN(Precios!G262/Precios!G261)</f>
        <v>-1.1707915313414249E-2</v>
      </c>
      <c r="G262">
        <f>SUMPRODUCT(Rendimientos!E262:F262,FE!$B$34:$C$34)</f>
        <v>-1.4285015087978376E-2</v>
      </c>
      <c r="H262">
        <f>SUMPRODUCT(E262:F262,FE!$B$24:$C$24)</f>
        <v>-9.5366227361688323E-3</v>
      </c>
      <c r="I262">
        <f>SUMPRODUCT(E262:F262,FE!$B$34:$C$34)</f>
        <v>-1.4285015087978376E-2</v>
      </c>
      <c r="J262">
        <f>_xlfn.NORM.S.INV(0.05)*_xlfn.STDEV.P($H$3:H262)</f>
        <v>-2.2342918639222987E-2</v>
      </c>
      <c r="K262">
        <f>_xlfn.NORM.S.INV(0.05)*_xlfn.STDEV.P($I$3:I262)</f>
        <v>-7.299101704550269E-2</v>
      </c>
      <c r="L262">
        <f>_xlfn.PERCENTILE.EXC($H$3:H262,0.05)</f>
        <v>-2.1213632186077361E-2</v>
      </c>
      <c r="M262">
        <f>_xlfn.PERCENTILE.EXC($I$3:I262,0.05)</f>
        <v>-6.4152796924614175E-2</v>
      </c>
      <c r="N262">
        <f t="shared" si="10"/>
        <v>0</v>
      </c>
      <c r="O262">
        <f t="shared" si="11"/>
        <v>0</v>
      </c>
      <c r="P262">
        <f t="shared" si="8"/>
        <v>0</v>
      </c>
      <c r="Q262">
        <f t="shared" si="9"/>
        <v>0</v>
      </c>
    </row>
    <row r="263" spans="1:17">
      <c r="A263">
        <v>261</v>
      </c>
      <c r="B263" s="1">
        <v>43606</v>
      </c>
      <c r="C263">
        <f>LN(Precios!B263/Precios!B262)</f>
        <v>7.658711107424789E-3</v>
      </c>
      <c r="D263">
        <f>LN(Precios!C263/Precios!C262)</f>
        <v>-7.5913772722493878E-3</v>
      </c>
      <c r="E263">
        <f>LN(Precios!D263/Precios!D262)</f>
        <v>1.3432837840758665E-3</v>
      </c>
      <c r="F263">
        <f>LN(Precios!G263/Precios!G262)</f>
        <v>-1.0487884648429938E-2</v>
      </c>
      <c r="G263">
        <f>SUMPRODUCT(Rendimientos!E263:F263,FE!$B$34:$C$34)</f>
        <v>-1.9713842317828176E-2</v>
      </c>
      <c r="H263">
        <f>SUMPRODUCT(E263:F263,FE!$B$24:$C$24)</f>
        <v>-2.7147073724616724E-3</v>
      </c>
      <c r="I263">
        <f>SUMPRODUCT(E263:F263,FE!$B$34:$C$34)</f>
        <v>-1.9713842317828176E-2</v>
      </c>
      <c r="J263">
        <f>_xlfn.NORM.S.INV(0.05)*_xlfn.STDEV.P($H$3:H263)</f>
        <v>-2.2302667748009469E-2</v>
      </c>
      <c r="K263">
        <f>_xlfn.NORM.S.INV(0.05)*_xlfn.STDEV.P($I$3:I263)</f>
        <v>-7.2875231266264967E-2</v>
      </c>
      <c r="L263">
        <f>_xlfn.PERCENTILE.EXC($H$3:H263,0.05)</f>
        <v>-2.1211673669316856E-2</v>
      </c>
      <c r="M263">
        <f>_xlfn.PERCENTILE.EXC($I$3:I263,0.05)</f>
        <v>-6.4078358823932924E-2</v>
      </c>
      <c r="N263">
        <f t="shared" si="10"/>
        <v>0</v>
      </c>
      <c r="O263">
        <f t="shared" si="11"/>
        <v>0</v>
      </c>
      <c r="P263">
        <f t="shared" si="8"/>
        <v>0</v>
      </c>
      <c r="Q263">
        <f t="shared" si="9"/>
        <v>0</v>
      </c>
    </row>
    <row r="264" spans="1:17">
      <c r="A264">
        <v>262</v>
      </c>
      <c r="B264" s="1">
        <v>43607</v>
      </c>
      <c r="C264">
        <f>LN(Precios!B264/Precios!B263)</f>
        <v>-3.8998042608077983E-3</v>
      </c>
      <c r="D264">
        <f>LN(Precios!C264/Precios!C263)</f>
        <v>-5.7555782888685332E-3</v>
      </c>
      <c r="E264">
        <f>LN(Precios!D264/Precios!D263)</f>
        <v>-1.7914463251892997E-3</v>
      </c>
      <c r="F264">
        <f>LN(Precios!G264/Precios!G263)</f>
        <v>1.2238708927084422E-4</v>
      </c>
      <c r="G264">
        <f>SUMPRODUCT(Rendimientos!E264:F264,FE!$B$34:$C$34)</f>
        <v>1.6147964120539783E-3</v>
      </c>
      <c r="H264">
        <f>SUMPRODUCT(E264:F264,FE!$B$24:$C$24)</f>
        <v>-1.1350175780819927E-3</v>
      </c>
      <c r="I264">
        <f>SUMPRODUCT(E264:F264,FE!$B$34:$C$34)</f>
        <v>1.6147964120539783E-3</v>
      </c>
      <c r="J264">
        <f>_xlfn.NORM.S.INV(0.05)*_xlfn.STDEV.P($H$3:H264)</f>
        <v>-2.2260775532520406E-2</v>
      </c>
      <c r="K264">
        <f>_xlfn.NORM.S.INV(0.05)*_xlfn.STDEV.P($I$3:I264)</f>
        <v>-7.2736629599510383E-2</v>
      </c>
      <c r="L264">
        <f>_xlfn.PERCENTILE.EXC($H$3:H264,0.05)</f>
        <v>-2.1209715152556353E-2</v>
      </c>
      <c r="M264">
        <f>_xlfn.PERCENTILE.EXC($I$3:I264,0.05)</f>
        <v>-6.4003920723251687E-2</v>
      </c>
      <c r="N264">
        <f t="shared" si="10"/>
        <v>0</v>
      </c>
      <c r="O264">
        <f t="shared" si="11"/>
        <v>0</v>
      </c>
      <c r="P264">
        <f t="shared" si="8"/>
        <v>0</v>
      </c>
      <c r="Q264">
        <f t="shared" si="9"/>
        <v>0</v>
      </c>
    </row>
    <row r="265" spans="1:17">
      <c r="A265">
        <v>263</v>
      </c>
      <c r="B265" s="1">
        <v>43608</v>
      </c>
      <c r="C265">
        <f>LN(Precios!B265/Precios!B264)</f>
        <v>-1.1162834758389552E-2</v>
      </c>
      <c r="D265">
        <f>LN(Precios!C265/Precios!C264)</f>
        <v>-3.023972974232768E-3</v>
      </c>
      <c r="E265">
        <f>LN(Precios!D265/Precios!D264)</f>
        <v>-8.4027803282506232E-3</v>
      </c>
      <c r="F265">
        <f>LN(Precios!G265/Precios!G264)</f>
        <v>4.4722912844293444E-3</v>
      </c>
      <c r="G265">
        <f>SUMPRODUCT(Rendimientos!E265:F265,FE!$B$34:$C$34)</f>
        <v>1.4512285758914062E-2</v>
      </c>
      <c r="H265">
        <f>SUMPRODUCT(E265:F265,FE!$B$24:$C$24)</f>
        <v>-3.9867391703464006E-3</v>
      </c>
      <c r="I265">
        <f>SUMPRODUCT(E265:F265,FE!$B$34:$C$34)</f>
        <v>1.4512285758914062E-2</v>
      </c>
      <c r="J265">
        <f>_xlfn.NORM.S.INV(0.05)*_xlfn.STDEV.P($H$3:H265)</f>
        <v>-2.2223291601561935E-2</v>
      </c>
      <c r="K265">
        <f>_xlfn.NORM.S.INV(0.05)*_xlfn.STDEV.P($I$3:I265)</f>
        <v>-7.2615864504337213E-2</v>
      </c>
      <c r="L265">
        <f>_xlfn.PERCENTILE.EXC($H$3:H265,0.05)</f>
        <v>-2.1207756635795851E-2</v>
      </c>
      <c r="M265">
        <f>_xlfn.PERCENTILE.EXC($I$3:I265,0.05)</f>
        <v>-6.3929482622570435E-2</v>
      </c>
      <c r="N265">
        <f t="shared" si="10"/>
        <v>0</v>
      </c>
      <c r="O265">
        <f t="shared" si="11"/>
        <v>0</v>
      </c>
      <c r="P265">
        <f t="shared" si="8"/>
        <v>0</v>
      </c>
      <c r="Q265">
        <f t="shared" si="9"/>
        <v>0</v>
      </c>
    </row>
    <row r="266" spans="1:17">
      <c r="A266">
        <v>264</v>
      </c>
      <c r="B266" s="1">
        <v>43609</v>
      </c>
      <c r="C266">
        <f>LN(Precios!B266/Precios!B265)</f>
        <v>3.7285539990966959E-3</v>
      </c>
      <c r="D266">
        <f>LN(Precios!C266/Precios!C265)</f>
        <v>-4.564437563492273E-3</v>
      </c>
      <c r="E266">
        <f>LN(Precios!D266/Precios!D265)</f>
        <v>4.5194336412522347E-4</v>
      </c>
      <c r="F266">
        <f>LN(Precios!G266/Precios!G265)</f>
        <v>-1.8263240987495034E-2</v>
      </c>
      <c r="G266">
        <f>SUMPRODUCT(Rendimientos!E266:F266,FE!$B$34:$C$34)</f>
        <v>-3.285736155876838E-2</v>
      </c>
      <c r="H266">
        <f>SUMPRODUCT(E266:F266,FE!$B$24:$C$24)</f>
        <v>-5.9672072907826293E-3</v>
      </c>
      <c r="I266">
        <f>SUMPRODUCT(E266:F266,FE!$B$34:$C$34)</f>
        <v>-3.285736155876838E-2</v>
      </c>
      <c r="J266">
        <f>_xlfn.NORM.S.INV(0.05)*_xlfn.STDEV.P($H$3:H266)</f>
        <v>-2.2191069434627571E-2</v>
      </c>
      <c r="K266">
        <f>_xlfn.NORM.S.INV(0.05)*_xlfn.STDEV.P($I$3:I266)</f>
        <v>-7.2548569403240851E-2</v>
      </c>
      <c r="L266">
        <f>_xlfn.PERCENTILE.EXC($H$3:H266,0.05)</f>
        <v>-2.1205798119035349E-2</v>
      </c>
      <c r="M266">
        <f>_xlfn.PERCENTILE.EXC($I$3:I266,0.05)</f>
        <v>-6.3855044521889198E-2</v>
      </c>
      <c r="N266">
        <f t="shared" si="10"/>
        <v>0</v>
      </c>
      <c r="O266">
        <f t="shared" si="11"/>
        <v>0</v>
      </c>
      <c r="P266">
        <f t="shared" si="8"/>
        <v>0</v>
      </c>
      <c r="Q266">
        <f t="shared" si="9"/>
        <v>0</v>
      </c>
    </row>
    <row r="267" spans="1:17">
      <c r="A267">
        <v>265</v>
      </c>
      <c r="B267" s="1">
        <v>43613</v>
      </c>
      <c r="C267">
        <f>LN(Precios!B267/Precios!B266)</f>
        <v>-9.3424530945785678E-3</v>
      </c>
      <c r="D267">
        <f>LN(Precios!C267/Precios!C266)</f>
        <v>-9.6644077182165503E-3</v>
      </c>
      <c r="E267">
        <f>LN(Precios!D267/Precios!D266)</f>
        <v>-1.2810370615145082E-3</v>
      </c>
      <c r="F267">
        <f>LN(Precios!G267/Precios!G266)</f>
        <v>-4.7045025177245136E-3</v>
      </c>
      <c r="G267">
        <f>SUMPRODUCT(Rendimientos!E267:F267,FE!$B$34:$C$34)</f>
        <v>-7.374124504920844E-3</v>
      </c>
      <c r="H267">
        <f>SUMPRODUCT(E267:F267,FE!$B$24:$C$24)</f>
        <v>-2.45525688817533E-3</v>
      </c>
      <c r="I267">
        <f>SUMPRODUCT(E267:F267,FE!$B$34:$C$34)</f>
        <v>-7.374124504920844E-3</v>
      </c>
      <c r="J267">
        <f>_xlfn.NORM.S.INV(0.05)*_xlfn.STDEV.P($H$3:H267)</f>
        <v>-2.2151261035807376E-2</v>
      </c>
      <c r="K267">
        <f>_xlfn.NORM.S.INV(0.05)*_xlfn.STDEV.P($I$3:I267)</f>
        <v>-7.2414094906303045E-2</v>
      </c>
      <c r="L267">
        <f>_xlfn.PERCENTILE.EXC($H$3:H267,0.05)</f>
        <v>-2.1203839602274843E-2</v>
      </c>
      <c r="M267">
        <f>_xlfn.PERCENTILE.EXC($I$3:I267,0.05)</f>
        <v>-6.3780606421207961E-2</v>
      </c>
      <c r="N267">
        <f t="shared" si="10"/>
        <v>0</v>
      </c>
      <c r="O267">
        <f t="shared" si="11"/>
        <v>0</v>
      </c>
      <c r="P267">
        <f t="shared" si="8"/>
        <v>0</v>
      </c>
      <c r="Q267">
        <f t="shared" si="9"/>
        <v>0</v>
      </c>
    </row>
    <row r="268" spans="1:17">
      <c r="A268">
        <v>266</v>
      </c>
      <c r="B268" s="1">
        <v>43614</v>
      </c>
      <c r="C268">
        <f>LN(Precios!B268/Precios!B267)</f>
        <v>-8.7712735183372269E-3</v>
      </c>
      <c r="D268">
        <f>LN(Precios!C268/Precios!C267)</f>
        <v>1.5213584932921005E-2</v>
      </c>
      <c r="E268">
        <f>LN(Precios!D268/Precios!D267)</f>
        <v>-7.9488665629748375E-3</v>
      </c>
      <c r="F268">
        <f>LN(Precios!G268/Precios!G267)</f>
        <v>2.7105662289301495E-2</v>
      </c>
      <c r="G268">
        <f>SUMPRODUCT(Rendimientos!E268:F268,FE!$B$34:$C$34)</f>
        <v>5.4441221000750176E-2</v>
      </c>
      <c r="H268">
        <f>SUMPRODUCT(E268:F268,FE!$B$24:$C$24)</f>
        <v>4.0745416820043142E-3</v>
      </c>
      <c r="I268">
        <f>SUMPRODUCT(E268:F268,FE!$B$34:$C$34)</f>
        <v>5.4441221000750176E-2</v>
      </c>
      <c r="J268">
        <f>_xlfn.NORM.S.INV(0.05)*_xlfn.STDEV.P($H$3:H268)</f>
        <v>-2.2112416909009901E-2</v>
      </c>
      <c r="K268">
        <f>_xlfn.NORM.S.INV(0.05)*_xlfn.STDEV.P($I$3:I268)</f>
        <v>-7.2495977256928273E-2</v>
      </c>
      <c r="L268">
        <f>_xlfn.PERCENTILE.EXC($H$3:H268,0.05)</f>
        <v>-2.1201881085514341E-2</v>
      </c>
      <c r="M268">
        <f>_xlfn.PERCENTILE.EXC($I$3:I268,0.05)</f>
        <v>-6.370616832052671E-2</v>
      </c>
      <c r="N268">
        <f t="shared" si="10"/>
        <v>0</v>
      </c>
      <c r="O268">
        <f t="shared" si="11"/>
        <v>0</v>
      </c>
      <c r="P268">
        <f t="shared" si="8"/>
        <v>0</v>
      </c>
      <c r="Q268">
        <f t="shared" si="9"/>
        <v>0</v>
      </c>
    </row>
    <row r="269" spans="1:17">
      <c r="A269">
        <v>267</v>
      </c>
      <c r="B269" s="1">
        <v>43615</v>
      </c>
      <c r="C269">
        <f>LN(Precios!B269/Precios!B268)</f>
        <v>1.7285573478164834E-3</v>
      </c>
      <c r="D269">
        <f>LN(Precios!C269/Precios!C268)</f>
        <v>1.1393783416464808E-2</v>
      </c>
      <c r="E269">
        <f>LN(Precios!D269/Precios!D268)</f>
        <v>4.7768980398390278E-3</v>
      </c>
      <c r="F269">
        <f>LN(Precios!G269/Precios!G268)</f>
        <v>1.94093202259835E-2</v>
      </c>
      <c r="G269">
        <f>SUMPRODUCT(Rendimientos!E269:F269,FE!$B$34:$C$34)</f>
        <v>3.0819698538173616E-2</v>
      </c>
      <c r="H269">
        <f>SUMPRODUCT(E269:F269,FE!$B$24:$C$24)</f>
        <v>9.795695647939839E-3</v>
      </c>
      <c r="I269">
        <f>SUMPRODUCT(E269:F269,FE!$B$34:$C$34)</f>
        <v>3.0819698538173616E-2</v>
      </c>
      <c r="J269">
        <f>_xlfn.NORM.S.INV(0.05)*_xlfn.STDEV.P($H$3:H269)</f>
        <v>-2.2090418622487316E-2</v>
      </c>
      <c r="K269">
        <f>_xlfn.NORM.S.INV(0.05)*_xlfn.STDEV.P($I$3:I269)</f>
        <v>-7.2431458091544415E-2</v>
      </c>
      <c r="L269">
        <f>_xlfn.PERCENTILE.EXC($H$3:H269,0.05)</f>
        <v>-2.1199922568753839E-2</v>
      </c>
      <c r="M269">
        <f>_xlfn.PERCENTILE.EXC($I$3:I269,0.05)</f>
        <v>-6.3631730219845473E-2</v>
      </c>
      <c r="N269">
        <f t="shared" si="10"/>
        <v>0</v>
      </c>
      <c r="O269">
        <f t="shared" si="11"/>
        <v>1</v>
      </c>
      <c r="P269">
        <f t="shared" si="8"/>
        <v>0</v>
      </c>
      <c r="Q269">
        <f t="shared" si="9"/>
        <v>1</v>
      </c>
    </row>
    <row r="270" spans="1:17">
      <c r="A270">
        <v>268</v>
      </c>
      <c r="B270" s="1">
        <v>43616</v>
      </c>
      <c r="C270">
        <f>LN(Precios!B270/Precios!B269)</f>
        <v>-1.4198120589032467E-2</v>
      </c>
      <c r="D270">
        <f>LN(Precios!C270/Precios!C269)</f>
        <v>-1.3860728058364935E-2</v>
      </c>
      <c r="E270">
        <f>LN(Precios!D270/Precios!D269)</f>
        <v>-1.2110204325936592E-3</v>
      </c>
      <c r="F270">
        <f>LN(Precios!G270/Precios!G269)</f>
        <v>-5.3258020880341761E-2</v>
      </c>
      <c r="G270">
        <f>SUMPRODUCT(Rendimientos!E270:F270,FE!$B$34:$C$34)</f>
        <v>-9.3844326931972685E-2</v>
      </c>
      <c r="H270">
        <f>SUMPRODUCT(E270:F270,FE!$B$24:$C$24)</f>
        <v>-1.9062703361980737E-2</v>
      </c>
      <c r="I270">
        <f>SUMPRODUCT(E270:F270,FE!$B$34:$C$34)</f>
        <v>-9.3844326931972685E-2</v>
      </c>
      <c r="J270">
        <f>_xlfn.NORM.S.INV(0.05)*_xlfn.STDEV.P($H$3:H270)</f>
        <v>-2.2137224774138323E-2</v>
      </c>
      <c r="K270">
        <f>_xlfn.NORM.S.INV(0.05)*_xlfn.STDEV.P($I$3:I270)</f>
        <v>-7.2892635205405343E-2</v>
      </c>
      <c r="L270">
        <f>_xlfn.PERCENTILE.EXC($H$3:H270,0.05)</f>
        <v>-2.1197964051993333E-2</v>
      </c>
      <c r="M270">
        <f>_xlfn.PERCENTILE.EXC($I$3:I270,0.05)</f>
        <v>-6.5083780866248248E-2</v>
      </c>
      <c r="N270">
        <f t="shared" si="10"/>
        <v>0</v>
      </c>
      <c r="O270">
        <f t="shared" si="11"/>
        <v>0</v>
      </c>
      <c r="P270">
        <f t="shared" si="8"/>
        <v>0</v>
      </c>
      <c r="Q270">
        <f t="shared" si="9"/>
        <v>0</v>
      </c>
    </row>
    <row r="271" spans="1:17">
      <c r="A271">
        <v>269</v>
      </c>
      <c r="B271" s="1">
        <v>43619</v>
      </c>
      <c r="C271">
        <f>LN(Precios!B271/Precios!B270)</f>
        <v>1.9099495130255831E-4</v>
      </c>
      <c r="D271">
        <f>LN(Precios!C271/Precios!C270)</f>
        <v>8.3687915913492304E-3</v>
      </c>
      <c r="E271">
        <f>LN(Precios!D271/Precios!D270)</f>
        <v>3.2512977111778759E-3</v>
      </c>
      <c r="F271">
        <f>LN(Precios!G271/Precios!G270)</f>
        <v>-2.6395175852667811E-2</v>
      </c>
      <c r="G271">
        <f>SUMPRODUCT(Rendimientos!E271:F271,FE!$B$34:$C$34)</f>
        <v>-4.9513527324657136E-2</v>
      </c>
      <c r="H271">
        <f>SUMPRODUCT(E271:F271,FE!$B$24:$C$24)</f>
        <v>-6.9171931044946303E-3</v>
      </c>
      <c r="I271">
        <f>SUMPRODUCT(E271:F271,FE!$B$34:$C$34)</f>
        <v>-4.9513527324657136E-2</v>
      </c>
      <c r="J271">
        <f>_xlfn.NORM.S.INV(0.05)*_xlfn.STDEV.P($H$3:H271)</f>
        <v>-2.210862073525878E-2</v>
      </c>
      <c r="K271">
        <f>_xlfn.NORM.S.INV(0.05)*_xlfn.STDEV.P($I$3:I271)</f>
        <v>-7.2916251791609113E-2</v>
      </c>
      <c r="L271">
        <f>_xlfn.PERCENTILE.EXC($H$3:H271,0.05)</f>
        <v>-2.1196005535232831E-2</v>
      </c>
      <c r="M271">
        <f>_xlfn.PERCENTILE.EXC($I$3:I271,0.05)</f>
        <v>-6.5005913062525261E-2</v>
      </c>
      <c r="N271">
        <f t="shared" si="10"/>
        <v>0</v>
      </c>
      <c r="O271">
        <f t="shared" si="11"/>
        <v>0</v>
      </c>
      <c r="P271">
        <f t="shared" si="8"/>
        <v>0</v>
      </c>
      <c r="Q271">
        <f t="shared" si="9"/>
        <v>0</v>
      </c>
    </row>
    <row r="272" spans="1:17">
      <c r="A272">
        <v>270</v>
      </c>
      <c r="B272" s="1">
        <v>43620</v>
      </c>
      <c r="C272">
        <f>LN(Precios!B272/Precios!B271)</f>
        <v>2.0434608348400995E-2</v>
      </c>
      <c r="D272">
        <f>LN(Precios!C272/Precios!C271)</f>
        <v>3.0897448837549513E-3</v>
      </c>
      <c r="E272">
        <f>LN(Precios!D272/Precios!D271)</f>
        <v>1.758435072912256E-2</v>
      </c>
      <c r="F272">
        <f>LN(Precios!G272/Precios!G271)</f>
        <v>-3.5762416685619709E-3</v>
      </c>
      <c r="G272">
        <f>SUMPRODUCT(Rendimientos!E272:F272,FE!$B$34:$C$34)</f>
        <v>-2.0077294023124657E-2</v>
      </c>
      <c r="H272">
        <f>SUMPRODUCT(E272:F272,FE!$B$24:$C$24)</f>
        <v>1.0326445704207586E-2</v>
      </c>
      <c r="I272">
        <f>SUMPRODUCT(E272:F272,FE!$B$34:$C$34)</f>
        <v>-2.0077294023124657E-2</v>
      </c>
      <c r="J272">
        <f>_xlfn.NORM.S.INV(0.05)*_xlfn.STDEV.P($H$3:H272)</f>
        <v>-2.2089448901753073E-2</v>
      </c>
      <c r="K272">
        <f>_xlfn.NORM.S.INV(0.05)*_xlfn.STDEV.P($I$3:I272)</f>
        <v>-7.2804560311924629E-2</v>
      </c>
      <c r="L272">
        <f>_xlfn.PERCENTILE.EXC($H$3:H272,0.05)</f>
        <v>-2.1194047018472328E-2</v>
      </c>
      <c r="M272">
        <f>_xlfn.PERCENTILE.EXC($I$3:I272,0.05)</f>
        <v>-6.4928045258802275E-2</v>
      </c>
      <c r="N272">
        <f t="shared" si="10"/>
        <v>0</v>
      </c>
      <c r="O272">
        <f t="shared" si="11"/>
        <v>0</v>
      </c>
      <c r="P272">
        <f t="shared" si="8"/>
        <v>0</v>
      </c>
      <c r="Q272">
        <f t="shared" si="9"/>
        <v>0</v>
      </c>
    </row>
    <row r="273" spans="1:17">
      <c r="A273">
        <v>271</v>
      </c>
      <c r="B273" s="1">
        <v>43621</v>
      </c>
      <c r="C273">
        <f>LN(Precios!B273/Precios!B272)</f>
        <v>8.153489861422239E-3</v>
      </c>
      <c r="D273">
        <f>LN(Precios!C273/Precios!C272)</f>
        <v>4.1208335971442698E-3</v>
      </c>
      <c r="E273">
        <f>LN(Precios!D273/Precios!D272)</f>
        <v>8.2730564931992826E-3</v>
      </c>
      <c r="F273">
        <f>LN(Precios!G273/Precios!G272)</f>
        <v>-2.0799987944353652E-3</v>
      </c>
      <c r="G273">
        <f>SUMPRODUCT(Rendimientos!E273:F273,FE!$B$34:$C$34)</f>
        <v>-1.015332226857567E-2</v>
      </c>
      <c r="H273">
        <f>SUMPRODUCT(E273:F273,FE!$B$24:$C$24)</f>
        <v>4.7220456999679788E-3</v>
      </c>
      <c r="I273">
        <f>SUMPRODUCT(E273:F273,FE!$B$34:$C$34)</f>
        <v>-1.015332226857567E-2</v>
      </c>
      <c r="J273">
        <f>_xlfn.NORM.S.INV(0.05)*_xlfn.STDEV.P($H$3:H273)</f>
        <v>-2.2052597551370665E-2</v>
      </c>
      <c r="K273">
        <f>_xlfn.NORM.S.INV(0.05)*_xlfn.STDEV.P($I$3:I273)</f>
        <v>-7.2675061009171593E-2</v>
      </c>
      <c r="L273">
        <f>_xlfn.PERCENTILE.EXC($H$3:H273,0.05)</f>
        <v>-2.1192088501711823E-2</v>
      </c>
      <c r="M273">
        <f>_xlfn.PERCENTILE.EXC($I$3:I273,0.05)</f>
        <v>-6.4850177455079289E-2</v>
      </c>
      <c r="N273">
        <f t="shared" si="10"/>
        <v>0</v>
      </c>
      <c r="O273">
        <f t="shared" si="11"/>
        <v>0</v>
      </c>
      <c r="P273">
        <f t="shared" si="8"/>
        <v>0</v>
      </c>
      <c r="Q273">
        <f t="shared" si="9"/>
        <v>0</v>
      </c>
    </row>
    <row r="274" spans="1:17">
      <c r="A274">
        <v>272</v>
      </c>
      <c r="B274" s="1">
        <v>43622</v>
      </c>
      <c r="C274">
        <f>LN(Precios!B274/Precios!B273)</f>
        <v>7.0655458769119774E-3</v>
      </c>
      <c r="D274">
        <f>LN(Precios!C274/Precios!C273)</f>
        <v>-6.2967895614337473E-3</v>
      </c>
      <c r="E274">
        <f>LN(Precios!D274/Precios!D273)</f>
        <v>9.2989870145916836E-3</v>
      </c>
      <c r="F274">
        <f>LN(Precios!G274/Precios!G273)</f>
        <v>-2.1991783423746896E-2</v>
      </c>
      <c r="G274">
        <f>SUMPRODUCT(Rendimientos!E274:F274,FE!$B$34:$C$34)</f>
        <v>-4.6392359339292914E-2</v>
      </c>
      <c r="H274">
        <f>SUMPRODUCT(E274:F274,FE!$B$24:$C$24)</f>
        <v>-1.4334837844171963E-3</v>
      </c>
      <c r="I274">
        <f>SUMPRODUCT(E274:F274,FE!$B$34:$C$34)</f>
        <v>-4.6392359339292914E-2</v>
      </c>
      <c r="J274">
        <f>_xlfn.NORM.S.INV(0.05)*_xlfn.STDEV.P($H$3:H274)</f>
        <v>-2.2012914191488871E-2</v>
      </c>
      <c r="K274">
        <f>_xlfn.NORM.S.INV(0.05)*_xlfn.STDEV.P($I$3:I274)</f>
        <v>-7.2677780069297926E-2</v>
      </c>
      <c r="L274">
        <f>_xlfn.PERCENTILE.EXC($H$3:H274,0.05)</f>
        <v>-2.119012998495132E-2</v>
      </c>
      <c r="M274">
        <f>_xlfn.PERCENTILE.EXC($I$3:I274,0.05)</f>
        <v>-6.4772309651356302E-2</v>
      </c>
      <c r="N274">
        <f t="shared" si="10"/>
        <v>0</v>
      </c>
      <c r="O274">
        <f t="shared" si="11"/>
        <v>0</v>
      </c>
      <c r="P274">
        <f t="shared" si="8"/>
        <v>0</v>
      </c>
      <c r="Q274">
        <f t="shared" si="9"/>
        <v>0</v>
      </c>
    </row>
    <row r="275" spans="1:17">
      <c r="A275">
        <v>273</v>
      </c>
      <c r="B275" s="1">
        <v>43623</v>
      </c>
      <c r="C275">
        <f>LN(Precios!B275/Precios!B274)</f>
        <v>1.0184094858889079E-2</v>
      </c>
      <c r="D275">
        <f>LN(Precios!C275/Precios!C274)</f>
        <v>3.3202574349391308E-3</v>
      </c>
      <c r="E275">
        <f>LN(Precios!D275/Precios!D274)</f>
        <v>6.0308992967186221E-3</v>
      </c>
      <c r="F275">
        <f>LN(Precios!G275/Precios!G274)</f>
        <v>-2.3481672358955909E-2</v>
      </c>
      <c r="G275">
        <f>SUMPRODUCT(Rendimientos!E275:F275,FE!$B$34:$C$34)</f>
        <v>-4.6495606981190603E-2</v>
      </c>
      <c r="H275">
        <f>SUMPRODUCT(E275:F275,FE!$B$24:$C$24)</f>
        <v>-4.0916642918755203E-3</v>
      </c>
      <c r="I275">
        <f>SUMPRODUCT(E275:F275,FE!$B$34:$C$34)</f>
        <v>-4.6495606981190603E-2</v>
      </c>
      <c r="J275">
        <f>_xlfn.NORM.S.INV(0.05)*_xlfn.STDEV.P($H$3:H275)</f>
        <v>-2.1977400208190653E-2</v>
      </c>
      <c r="K275">
        <f>_xlfn.NORM.S.INV(0.05)*_xlfn.STDEV.P($I$3:I275)</f>
        <v>-7.2680109810925222E-2</v>
      </c>
      <c r="L275">
        <f>_xlfn.PERCENTILE.EXC($H$3:H275,0.05)</f>
        <v>-2.1188171468190818E-2</v>
      </c>
      <c r="M275">
        <f>_xlfn.PERCENTILE.EXC($I$3:I275,0.05)</f>
        <v>-6.4694441847633316E-2</v>
      </c>
      <c r="N275">
        <f t="shared" si="10"/>
        <v>0</v>
      </c>
      <c r="O275">
        <f t="shared" si="11"/>
        <v>0</v>
      </c>
      <c r="P275">
        <f t="shared" si="8"/>
        <v>0</v>
      </c>
      <c r="Q275">
        <f t="shared" si="9"/>
        <v>0</v>
      </c>
    </row>
    <row r="276" spans="1:17">
      <c r="A276">
        <v>274</v>
      </c>
      <c r="B276" s="1">
        <v>43626</v>
      </c>
      <c r="C276">
        <f>LN(Precios!B276/Precios!B275)</f>
        <v>3.0257511466898991E-3</v>
      </c>
      <c r="D276">
        <f>LN(Precios!C276/Precios!C275)</f>
        <v>7.3150653288544046E-3</v>
      </c>
      <c r="E276">
        <f>LN(Precios!D276/Precios!D275)</f>
        <v>-7.0517539865128246E-3</v>
      </c>
      <c r="F276">
        <f>LN(Precios!G276/Precios!G275)</f>
        <v>5.3411935346715358E-2</v>
      </c>
      <c r="G276">
        <f>SUMPRODUCT(Rendimientos!E276:F276,FE!$B$34:$C$34)</f>
        <v>0.10056158430204354</v>
      </c>
      <c r="H276">
        <f>SUMPRODUCT(E276:F276,FE!$B$24:$C$24)</f>
        <v>1.3686782363941819E-2</v>
      </c>
      <c r="I276">
        <f>SUMPRODUCT(E276:F276,FE!$B$34:$C$34)</f>
        <v>0.10056158430204354</v>
      </c>
      <c r="J276">
        <f>_xlfn.NORM.S.INV(0.05)*_xlfn.STDEV.P($H$3:H276)</f>
        <v>-2.1976024342240705E-2</v>
      </c>
      <c r="K276">
        <f>_xlfn.NORM.S.INV(0.05)*_xlfn.STDEV.P($I$3:I276)</f>
        <v>-7.3257227003502304E-2</v>
      </c>
      <c r="L276">
        <f>_xlfn.PERCENTILE.EXC($H$3:H276,0.05)</f>
        <v>-2.1186212951430312E-2</v>
      </c>
      <c r="M276">
        <f>_xlfn.PERCENTILE.EXC($I$3:I276,0.05)</f>
        <v>-6.461657404391033E-2</v>
      </c>
      <c r="N276">
        <f t="shared" si="10"/>
        <v>0</v>
      </c>
      <c r="O276">
        <f t="shared" si="11"/>
        <v>0</v>
      </c>
      <c r="P276">
        <f t="shared" si="8"/>
        <v>0</v>
      </c>
      <c r="Q276">
        <f t="shared" si="9"/>
        <v>0</v>
      </c>
    </row>
    <row r="277" spans="1:17">
      <c r="A277">
        <v>275</v>
      </c>
      <c r="B277" s="1">
        <v>43627</v>
      </c>
      <c r="C277">
        <f>LN(Precios!B277/Precios!B276)</f>
        <v>-5.4383714320260226E-4</v>
      </c>
      <c r="D277">
        <f>LN(Precios!C277/Precios!C276)</f>
        <v>2.3931897276110461E-3</v>
      </c>
      <c r="E277">
        <f>LN(Precios!D277/Precios!D276)</f>
        <v>-1.4624548725922689E-2</v>
      </c>
      <c r="F277">
        <f>LN(Precios!G277/Precios!G276)</f>
        <v>1.9551484295865593E-2</v>
      </c>
      <c r="G277">
        <f>SUMPRODUCT(Rendimientos!E277:F277,FE!$B$34:$C$34)</f>
        <v>4.620199102863079E-2</v>
      </c>
      <c r="H277">
        <f>SUMPRODUCT(E277:F277,FE!$B$24:$C$24)</f>
        <v>-2.9024571540610519E-3</v>
      </c>
      <c r="I277">
        <f>SUMPRODUCT(E277:F277,FE!$B$34:$C$34)</f>
        <v>4.620199102863079E-2</v>
      </c>
      <c r="J277">
        <f>_xlfn.NORM.S.INV(0.05)*_xlfn.STDEV.P($H$3:H277)</f>
        <v>-2.1938742082942959E-2</v>
      </c>
      <c r="K277">
        <f>_xlfn.NORM.S.INV(0.05)*_xlfn.STDEV.P($I$3:I277)</f>
        <v>-7.3277120797688722E-2</v>
      </c>
      <c r="L277">
        <f>_xlfn.PERCENTILE.EXC($H$3:H277,0.05)</f>
        <v>-2.118425443466981E-2</v>
      </c>
      <c r="M277">
        <f>_xlfn.PERCENTILE.EXC($I$3:I277,0.05)</f>
        <v>-6.4538706240187357E-2</v>
      </c>
      <c r="N277">
        <f t="shared" si="10"/>
        <v>0</v>
      </c>
      <c r="O277">
        <f t="shared" si="11"/>
        <v>0</v>
      </c>
      <c r="P277">
        <f t="shared" si="8"/>
        <v>0</v>
      </c>
      <c r="Q277">
        <f t="shared" si="9"/>
        <v>0</v>
      </c>
    </row>
    <row r="278" spans="1:17">
      <c r="A278">
        <v>276</v>
      </c>
      <c r="B278" s="1">
        <v>43628</v>
      </c>
      <c r="C278">
        <f>LN(Precios!B278/Precios!B277)</f>
        <v>-1.6782788675037286E-3</v>
      </c>
      <c r="D278">
        <f>LN(Precios!C278/Precios!C277)</f>
        <v>1.9768312746299439E-3</v>
      </c>
      <c r="E278">
        <f>LN(Precios!D278/Precios!D277)</f>
        <v>4.7267443986623902E-3</v>
      </c>
      <c r="F278">
        <f>LN(Precios!G278/Precios!G277)</f>
        <v>-1.2624144925797153E-2</v>
      </c>
      <c r="G278">
        <f>SUMPRODUCT(Rendimientos!E278:F278,FE!$B$34:$C$34)</f>
        <v>-2.6154386790503106E-2</v>
      </c>
      <c r="H278">
        <f>SUMPRODUCT(E278:F278,FE!$B$24:$C$24)</f>
        <v>-1.2244645489906231E-3</v>
      </c>
      <c r="I278">
        <f>SUMPRODUCT(E278:F278,FE!$B$34:$C$34)</f>
        <v>-2.6154386790503106E-2</v>
      </c>
      <c r="J278">
        <f>_xlfn.NORM.S.INV(0.05)*_xlfn.STDEV.P($H$3:H278)</f>
        <v>-2.1899678386828936E-2</v>
      </c>
      <c r="K278">
        <f>_xlfn.NORM.S.INV(0.05)*_xlfn.STDEV.P($I$3:I278)</f>
        <v>-7.3184958742946379E-2</v>
      </c>
      <c r="L278">
        <f>_xlfn.PERCENTILE.EXC($H$3:H278,0.05)</f>
        <v>-2.1182295917909308E-2</v>
      </c>
      <c r="M278">
        <f>_xlfn.PERCENTILE.EXC($I$3:I278,0.05)</f>
        <v>-6.4460838436464371E-2</v>
      </c>
      <c r="N278">
        <f t="shared" si="10"/>
        <v>0</v>
      </c>
      <c r="O278">
        <f t="shared" si="11"/>
        <v>0</v>
      </c>
      <c r="P278">
        <f t="shared" si="8"/>
        <v>0</v>
      </c>
      <c r="Q278">
        <f t="shared" si="9"/>
        <v>0</v>
      </c>
    </row>
    <row r="279" spans="1:17">
      <c r="A279">
        <v>277</v>
      </c>
      <c r="B279" s="1">
        <v>43629</v>
      </c>
      <c r="C279">
        <f>LN(Precios!B279/Precios!B278)</f>
        <v>3.9123776675586879E-3</v>
      </c>
      <c r="D279">
        <f>LN(Precios!C279/Precios!C278)</f>
        <v>-7.2628137427690675E-3</v>
      </c>
      <c r="E279">
        <f>LN(Precios!D279/Precios!D278)</f>
        <v>4.3400453466080659E-2</v>
      </c>
      <c r="F279">
        <f>LN(Precios!G279/Precios!G278)</f>
        <v>1.258269023876124E-2</v>
      </c>
      <c r="G279">
        <f>SUMPRODUCT(Rendimientos!E279:F279,FE!$B$34:$C$34)</f>
        <v>-1.1449034152856419E-2</v>
      </c>
      <c r="H279">
        <f>SUMPRODUCT(E279:F279,FE!$B$24:$C$24)</f>
        <v>3.2830220157835634E-2</v>
      </c>
      <c r="I279">
        <f>SUMPRODUCT(E279:F279,FE!$B$34:$C$34)</f>
        <v>-1.1449034152856419E-2</v>
      </c>
      <c r="J279">
        <f>_xlfn.NORM.S.INV(0.05)*_xlfn.STDEV.P($H$3:H279)</f>
        <v>-2.20906817916823E-2</v>
      </c>
      <c r="K279">
        <f>_xlfn.NORM.S.INV(0.05)*_xlfn.STDEV.P($I$3:I279)</f>
        <v>-7.3059265253867731E-2</v>
      </c>
      <c r="L279">
        <f>_xlfn.PERCENTILE.EXC($H$3:H279,0.05)</f>
        <v>-2.1180337401148806E-2</v>
      </c>
      <c r="M279">
        <f>_xlfn.PERCENTILE.EXC($I$3:I279,0.05)</f>
        <v>-6.4382970632741385E-2</v>
      </c>
      <c r="N279">
        <f t="shared" si="10"/>
        <v>0</v>
      </c>
      <c r="O279">
        <f t="shared" si="11"/>
        <v>0</v>
      </c>
      <c r="P279">
        <f t="shared" si="8"/>
        <v>0</v>
      </c>
      <c r="Q279">
        <f t="shared" si="9"/>
        <v>0</v>
      </c>
    </row>
    <row r="280" spans="1:17">
      <c r="A280">
        <v>278</v>
      </c>
      <c r="B280" s="1">
        <v>43630</v>
      </c>
      <c r="C280">
        <f>LN(Precios!B280/Precios!B279)</f>
        <v>-6.5751688596910204E-4</v>
      </c>
      <c r="D280">
        <f>LN(Precios!C280/Precios!C279)</f>
        <v>-8.140775338367592E-3</v>
      </c>
      <c r="E280">
        <f>LN(Precios!D280/Precios!D279)</f>
        <v>-6.3516710558446095E-4</v>
      </c>
      <c r="F280">
        <f>LN(Precios!G280/Precios!G279)</f>
        <v>-4.0950216330957164E-3</v>
      </c>
      <c r="G280">
        <f>SUMPRODUCT(Rendimientos!E280:F280,FE!$B$34:$C$34)</f>
        <v>-6.7930198566180933E-3</v>
      </c>
      <c r="H280">
        <f>SUMPRODUCT(E280:F280,FE!$B$24:$C$24)</f>
        <v>-1.8218680773137087E-3</v>
      </c>
      <c r="I280">
        <f>SUMPRODUCT(E280:F280,FE!$B$34:$C$34)</f>
        <v>-6.7930198566180933E-3</v>
      </c>
      <c r="J280">
        <f>_xlfn.NORM.S.INV(0.05)*_xlfn.STDEV.P($H$3:H280)</f>
        <v>-2.2052288594459478E-2</v>
      </c>
      <c r="K280">
        <f>_xlfn.NORM.S.INV(0.05)*_xlfn.STDEV.P($I$3:I280)</f>
        <v>-7.2929549083423348E-2</v>
      </c>
      <c r="L280">
        <f>_xlfn.PERCENTILE.EXC($H$3:H280,0.05)</f>
        <v>-2.11783788843883E-2</v>
      </c>
      <c r="M280">
        <f>_xlfn.PERCENTILE.EXC($I$3:I280,0.05)</f>
        <v>-6.4305102829018398E-2</v>
      </c>
      <c r="N280">
        <f t="shared" si="10"/>
        <v>0</v>
      </c>
      <c r="O280">
        <f t="shared" si="11"/>
        <v>0</v>
      </c>
      <c r="P280">
        <f t="shared" si="8"/>
        <v>0</v>
      </c>
      <c r="Q280">
        <f t="shared" si="9"/>
        <v>0</v>
      </c>
    </row>
    <row r="281" spans="1:17">
      <c r="A281">
        <v>279</v>
      </c>
      <c r="B281" s="1">
        <v>43633</v>
      </c>
      <c r="C281">
        <f>LN(Precios!B281/Precios!B280)</f>
        <v>8.7812497621009777E-4</v>
      </c>
      <c r="D281">
        <f>LN(Precios!C281/Precios!C280)</f>
        <v>-3.8548002001932689E-3</v>
      </c>
      <c r="E281">
        <f>LN(Precios!D281/Precios!D280)</f>
        <v>-4.8121244936915157E-3</v>
      </c>
      <c r="F281">
        <f>LN(Precios!G281/Precios!G280)</f>
        <v>1.4385896064709606E-2</v>
      </c>
      <c r="G281">
        <f>SUMPRODUCT(Rendimientos!E281:F281,FE!$B$34:$C$34)</f>
        <v>2.9356532821212311E-2</v>
      </c>
      <c r="H281">
        <f>SUMPRODUCT(E281:F281,FE!$B$24:$C$24)</f>
        <v>1.7726349147684909E-3</v>
      </c>
      <c r="I281">
        <f>SUMPRODUCT(E281:F281,FE!$B$34:$C$34)</f>
        <v>2.9356532821212311E-2</v>
      </c>
      <c r="J281">
        <f>_xlfn.NORM.S.INV(0.05)*_xlfn.STDEV.P($H$3:H281)</f>
        <v>-2.2013000220038801E-2</v>
      </c>
      <c r="K281">
        <f>_xlfn.NORM.S.INV(0.05)*_xlfn.STDEV.P($I$3:I281)</f>
        <v>-7.2862316058864549E-2</v>
      </c>
      <c r="L281">
        <f>_xlfn.PERCENTILE.EXC($H$3:H281,0.05)</f>
        <v>-2.1176420367627798E-2</v>
      </c>
      <c r="M281">
        <f>_xlfn.PERCENTILE.EXC($I$3:I281,0.05)</f>
        <v>-6.4227235025295412E-2</v>
      </c>
      <c r="N281">
        <f t="shared" si="10"/>
        <v>0</v>
      </c>
      <c r="O281">
        <f t="shared" si="11"/>
        <v>0</v>
      </c>
      <c r="P281">
        <f t="shared" si="8"/>
        <v>0</v>
      </c>
      <c r="Q281">
        <f t="shared" si="9"/>
        <v>0</v>
      </c>
    </row>
    <row r="282" spans="1:17">
      <c r="A282">
        <v>280</v>
      </c>
      <c r="B282" s="1">
        <v>43634</v>
      </c>
      <c r="C282">
        <f>LN(Precios!B282/Precios!B281)</f>
        <v>1.3428233652277816E-2</v>
      </c>
      <c r="D282">
        <f>LN(Precios!C282/Precios!C281)</f>
        <v>4.5593871131329872E-3</v>
      </c>
      <c r="E282">
        <f>LN(Precios!D282/Precios!D281)</f>
        <v>-1.234803883959585E-2</v>
      </c>
      <c r="F282">
        <f>LN(Precios!G282/Precios!G281)</f>
        <v>-7.2150615603011935E-3</v>
      </c>
      <c r="G282">
        <f>SUMPRODUCT(Rendimientos!E282:F282,FE!$B$34:$C$34)</f>
        <v>-3.2123604435928561E-3</v>
      </c>
      <c r="H282">
        <f>SUMPRODUCT(E282:F282,FE!$B$24:$C$24)</f>
        <v>-1.0587470851327071E-2</v>
      </c>
      <c r="I282">
        <f>SUMPRODUCT(E282:F282,FE!$B$34:$C$34)</f>
        <v>-3.2123604435928561E-3</v>
      </c>
      <c r="J282">
        <f>_xlfn.NORM.S.INV(0.05)*_xlfn.STDEV.P($H$3:H282)</f>
        <v>-2.200141771315969E-2</v>
      </c>
      <c r="K282">
        <f>_xlfn.NORM.S.INV(0.05)*_xlfn.STDEV.P($I$3:I282)</f>
        <v>-7.2732284283340262E-2</v>
      </c>
      <c r="L282">
        <f>_xlfn.PERCENTILE.EXC($H$3:H282,0.05)</f>
        <v>-2.1167151444586557E-2</v>
      </c>
      <c r="M282">
        <f>_xlfn.PERCENTILE.EXC($I$3:I282,0.05)</f>
        <v>-6.4152796924614175E-2</v>
      </c>
      <c r="N282">
        <f t="shared" si="10"/>
        <v>0</v>
      </c>
      <c r="O282">
        <f t="shared" si="11"/>
        <v>0</v>
      </c>
      <c r="P282">
        <f t="shared" si="8"/>
        <v>0</v>
      </c>
      <c r="Q282">
        <f t="shared" si="9"/>
        <v>0</v>
      </c>
    </row>
    <row r="283" spans="1:17">
      <c r="A283">
        <v>281</v>
      </c>
      <c r="B283" s="1">
        <v>43635</v>
      </c>
      <c r="C283">
        <f>LN(Precios!B283/Precios!B282)</f>
        <v>1.4521555882328245E-3</v>
      </c>
      <c r="D283">
        <f>LN(Precios!C283/Precios!C282)</f>
        <v>4.9602166580353605E-3</v>
      </c>
      <c r="E283">
        <f>LN(Precios!D283/Precios!D282)</f>
        <v>1.1993290529798639E-2</v>
      </c>
      <c r="F283">
        <f>LN(Precios!G283/Precios!G282)</f>
        <v>9.3361556597819449E-4</v>
      </c>
      <c r="G283">
        <f>SUMPRODUCT(Rendimientos!E283:F283,FE!$B$34:$C$34)</f>
        <v>-7.6907306797543568E-3</v>
      </c>
      <c r="H283">
        <f>SUMPRODUCT(E283:F283,FE!$B$24:$C$24)</f>
        <v>8.1999151372164261E-3</v>
      </c>
      <c r="I283">
        <f>SUMPRODUCT(E283:F283,FE!$B$34:$C$34)</f>
        <v>-7.6907306797543568E-3</v>
      </c>
      <c r="J283">
        <f>_xlfn.NORM.S.INV(0.05)*_xlfn.STDEV.P($H$3:H283)</f>
        <v>-2.1974738123346525E-2</v>
      </c>
      <c r="K283">
        <f>_xlfn.NORM.S.INV(0.05)*_xlfn.STDEV.P($I$3:I283)</f>
        <v>-7.2605285702529471E-2</v>
      </c>
      <c r="L283">
        <f>_xlfn.PERCENTILE.EXC($H$3:H283,0.05)</f>
        <v>-2.1157882521545317E-2</v>
      </c>
      <c r="M283">
        <f>_xlfn.PERCENTILE.EXC($I$3:I283,0.05)</f>
        <v>-6.4078358823932924E-2</v>
      </c>
      <c r="N283">
        <f t="shared" si="10"/>
        <v>0</v>
      </c>
      <c r="O283">
        <f t="shared" si="11"/>
        <v>0</v>
      </c>
      <c r="P283">
        <f t="shared" si="8"/>
        <v>0</v>
      </c>
      <c r="Q283">
        <f t="shared" si="9"/>
        <v>0</v>
      </c>
    </row>
    <row r="284" spans="1:17">
      <c r="A284">
        <v>282</v>
      </c>
      <c r="B284" s="1">
        <v>43636</v>
      </c>
      <c r="C284">
        <f>LN(Precios!B284/Precios!B283)</f>
        <v>9.3573059961938165E-3</v>
      </c>
      <c r="D284">
        <f>LN(Precios!C284/Precios!C283)</f>
        <v>6.1925636850508519E-3</v>
      </c>
      <c r="E284">
        <f>LN(Precios!D284/Precios!D283)</f>
        <v>7.7755392809109392E-3</v>
      </c>
      <c r="F284">
        <f>LN(Precios!G284/Precios!G283)</f>
        <v>9.0647825314660539E-3</v>
      </c>
      <c r="G284">
        <f>SUMPRODUCT(Rendimientos!E284:F284,FE!$B$34:$C$34)</f>
        <v>1.007013578317863E-2</v>
      </c>
      <c r="H284">
        <f>SUMPRODUCT(E284:F284,FE!$B$24:$C$24)</f>
        <v>8.2177388607093567E-3</v>
      </c>
      <c r="I284">
        <f>SUMPRODUCT(E284:F284,FE!$B$34:$C$34)</f>
        <v>1.007013578317863E-2</v>
      </c>
      <c r="J284">
        <f>_xlfn.NORM.S.INV(0.05)*_xlfn.STDEV.P($H$3:H284)</f>
        <v>-2.1948185826295159E-2</v>
      </c>
      <c r="K284">
        <f>_xlfn.NORM.S.INV(0.05)*_xlfn.STDEV.P($I$3:I284)</f>
        <v>-7.2485298001388671E-2</v>
      </c>
      <c r="L284">
        <f>_xlfn.PERCENTILE.EXC($H$3:H284,0.05)</f>
        <v>-2.1148613598504076E-2</v>
      </c>
      <c r="M284">
        <f>_xlfn.PERCENTILE.EXC($I$3:I284,0.05)</f>
        <v>-6.4003920723251687E-2</v>
      </c>
      <c r="N284">
        <f t="shared" si="10"/>
        <v>0</v>
      </c>
      <c r="O284">
        <f t="shared" si="11"/>
        <v>0</v>
      </c>
      <c r="P284">
        <f t="shared" si="8"/>
        <v>0</v>
      </c>
      <c r="Q284">
        <f t="shared" si="9"/>
        <v>0</v>
      </c>
    </row>
    <row r="285" spans="1:17">
      <c r="A285">
        <v>283</v>
      </c>
      <c r="B285" s="1">
        <v>43637</v>
      </c>
      <c r="C285">
        <f>LN(Precios!B285/Precios!B284)</f>
        <v>-1.2731827356675498E-3</v>
      </c>
      <c r="D285">
        <f>LN(Precios!C285/Precios!C284)</f>
        <v>-2.7160163826203359E-3</v>
      </c>
      <c r="E285">
        <f>LN(Precios!D285/Precios!D284)</f>
        <v>-1.2683961015388262E-2</v>
      </c>
      <c r="F285">
        <f>LN(Precios!G285/Precios!G284)</f>
        <v>2.8003336138414905E-2</v>
      </c>
      <c r="G285">
        <f>SUMPRODUCT(Rendimientos!E285:F285,FE!$B$34:$C$34)</f>
        <v>5.9731333534840378E-2</v>
      </c>
      <c r="H285">
        <f>SUMPRODUCT(E285:F285,FE!$B$24:$C$24)</f>
        <v>1.2714393303558426E-3</v>
      </c>
      <c r="I285">
        <f>SUMPRODUCT(E285:F285,FE!$B$34:$C$34)</f>
        <v>5.9731333534840378E-2</v>
      </c>
      <c r="J285">
        <f>_xlfn.NORM.S.INV(0.05)*_xlfn.STDEV.P($H$3:H285)</f>
        <v>-2.1909448194742345E-2</v>
      </c>
      <c r="K285">
        <f>_xlfn.NORM.S.INV(0.05)*_xlfn.STDEV.P($I$3:I285)</f>
        <v>-7.2603344076670254E-2</v>
      </c>
      <c r="L285">
        <f>_xlfn.PERCENTILE.EXC($H$3:H285,0.05)</f>
        <v>-2.1139344675462836E-2</v>
      </c>
      <c r="M285">
        <f>_xlfn.PERCENTILE.EXC($I$3:I285,0.05)</f>
        <v>-6.3929482622570435E-2</v>
      </c>
      <c r="N285">
        <f t="shared" si="10"/>
        <v>0</v>
      </c>
      <c r="O285">
        <f t="shared" si="11"/>
        <v>0</v>
      </c>
      <c r="P285">
        <f t="shared" si="8"/>
        <v>0</v>
      </c>
      <c r="Q285">
        <f t="shared" si="9"/>
        <v>0</v>
      </c>
    </row>
    <row r="286" spans="1:17">
      <c r="A286">
        <v>284</v>
      </c>
      <c r="B286" s="1">
        <v>43640</v>
      </c>
      <c r="C286">
        <f>LN(Precios!B286/Precios!B285)</f>
        <v>3.1470623219025486E-4</v>
      </c>
      <c r="D286">
        <f>LN(Precios!C286/Precios!C285)</f>
        <v>4.9728275071847959E-3</v>
      </c>
      <c r="E286">
        <f>LN(Precios!D286/Precios!D285)</f>
        <v>-7.2285159980389176E-3</v>
      </c>
      <c r="F286">
        <f>LN(Precios!G286/Precios!G285)</f>
        <v>4.0911498865546176E-3</v>
      </c>
      <c r="G286">
        <f>SUMPRODUCT(Rendimientos!E286:F286,FE!$B$34:$C$34)</f>
        <v>1.2918237327559999E-2</v>
      </c>
      <c r="H286">
        <f>SUMPRODUCT(E286:F286,FE!$B$24:$C$24)</f>
        <v>-3.3459659086973754E-3</v>
      </c>
      <c r="I286">
        <f>SUMPRODUCT(E286:F286,FE!$B$34:$C$34)</f>
        <v>1.2918237327559999E-2</v>
      </c>
      <c r="J286">
        <f>_xlfn.NORM.S.INV(0.05)*_xlfn.STDEV.P($H$3:H286)</f>
        <v>-2.1874373443849297E-2</v>
      </c>
      <c r="K286">
        <f>_xlfn.NORM.S.INV(0.05)*_xlfn.STDEV.P($I$3:I286)</f>
        <v>-7.2488577885196095E-2</v>
      </c>
      <c r="L286">
        <f>_xlfn.PERCENTILE.EXC($H$3:H286,0.05)</f>
        <v>-2.1130075752421595E-2</v>
      </c>
      <c r="M286">
        <f>_xlfn.PERCENTILE.EXC($I$3:I286,0.05)</f>
        <v>-6.3855044521889198E-2</v>
      </c>
      <c r="N286">
        <f t="shared" si="10"/>
        <v>0</v>
      </c>
      <c r="O286">
        <f t="shared" si="11"/>
        <v>0</v>
      </c>
      <c r="P286">
        <f t="shared" si="8"/>
        <v>0</v>
      </c>
      <c r="Q286">
        <f t="shared" si="9"/>
        <v>0</v>
      </c>
    </row>
    <row r="287" spans="1:17">
      <c r="A287">
        <v>285</v>
      </c>
      <c r="B287" s="1">
        <v>43641</v>
      </c>
      <c r="C287">
        <f>LN(Precios!B287/Precios!B286)</f>
        <v>-6.7317923643679658E-3</v>
      </c>
      <c r="D287">
        <f>LN(Precios!C287/Precios!C286)</f>
        <v>1.1069746351473116E-3</v>
      </c>
      <c r="E287">
        <f>LN(Precios!D287/Precios!D286)</f>
        <v>5.1583435772302984E-3</v>
      </c>
      <c r="F287">
        <f>LN(Precios!G287/Precios!G286)</f>
        <v>-5.2276434528020421E-3</v>
      </c>
      <c r="G287">
        <f>SUMPRODUCT(Rendimientos!E287:F287,FE!$B$34:$C$34)</f>
        <v>-1.3326647134529104E-2</v>
      </c>
      <c r="H287">
        <f>SUMPRODUCT(E287:F287,FE!$B$24:$C$24)</f>
        <v>1.5960374736345461E-3</v>
      </c>
      <c r="I287">
        <f>SUMPRODUCT(E287:F287,FE!$B$34:$C$34)</f>
        <v>-1.3326647134529104E-2</v>
      </c>
      <c r="J287">
        <f>_xlfn.NORM.S.INV(0.05)*_xlfn.STDEV.P($H$3:H287)</f>
        <v>-2.1836147654777975E-2</v>
      </c>
      <c r="K287">
        <f>_xlfn.NORM.S.INV(0.05)*_xlfn.STDEV.P($I$3:I287)</f>
        <v>-7.2370884409975758E-2</v>
      </c>
      <c r="L287">
        <f>_xlfn.PERCENTILE.EXC($H$3:H287,0.05)</f>
        <v>-2.1120806829380355E-2</v>
      </c>
      <c r="M287">
        <f>_xlfn.PERCENTILE.EXC($I$3:I287,0.05)</f>
        <v>-6.3780606421207961E-2</v>
      </c>
      <c r="N287">
        <f t="shared" si="10"/>
        <v>0</v>
      </c>
      <c r="O287">
        <f t="shared" si="11"/>
        <v>0</v>
      </c>
      <c r="P287">
        <f t="shared" si="8"/>
        <v>0</v>
      </c>
      <c r="Q287">
        <f t="shared" si="9"/>
        <v>0</v>
      </c>
    </row>
    <row r="288" spans="1:17">
      <c r="A288">
        <v>286</v>
      </c>
      <c r="B288" s="1">
        <v>43642</v>
      </c>
      <c r="C288">
        <f>LN(Precios!B288/Precios!B287)</f>
        <v>-4.2949954168816824E-4</v>
      </c>
      <c r="D288">
        <f>LN(Precios!C288/Precios!C287)</f>
        <v>-2.0551640277185506E-6</v>
      </c>
      <c r="E288">
        <f>LN(Precios!D288/Precios!D287)</f>
        <v>3.2817322739601145E-3</v>
      </c>
      <c r="F288">
        <f>LN(Precios!G288/Precios!G287)</f>
        <v>6.5915851178574179E-3</v>
      </c>
      <c r="G288">
        <f>SUMPRODUCT(Rendimientos!E288:F288,FE!$B$34:$C$34)</f>
        <v>9.172611869689937E-3</v>
      </c>
      <c r="H288">
        <f>SUMPRODUCT(E288:F288,FE!$B$24:$C$24)</f>
        <v>4.416983931190656E-3</v>
      </c>
      <c r="I288">
        <f>SUMPRODUCT(E288:F288,FE!$B$34:$C$34)</f>
        <v>9.172611869689937E-3</v>
      </c>
      <c r="J288">
        <f>_xlfn.NORM.S.INV(0.05)*_xlfn.STDEV.P($H$3:H288)</f>
        <v>-2.1800962603766811E-2</v>
      </c>
      <c r="K288">
        <f>_xlfn.NORM.S.INV(0.05)*_xlfn.STDEV.P($I$3:I288)</f>
        <v>-7.2251345524001157E-2</v>
      </c>
      <c r="L288">
        <f>_xlfn.PERCENTILE.EXC($H$3:H288,0.05)</f>
        <v>-2.1111537906339115E-2</v>
      </c>
      <c r="M288">
        <f>_xlfn.PERCENTILE.EXC($I$3:I288,0.05)</f>
        <v>-6.370616832052671E-2</v>
      </c>
      <c r="N288">
        <f t="shared" si="10"/>
        <v>0</v>
      </c>
      <c r="O288">
        <f t="shared" si="11"/>
        <v>0</v>
      </c>
      <c r="P288">
        <f t="shared" si="8"/>
        <v>0</v>
      </c>
      <c r="Q288">
        <f t="shared" si="9"/>
        <v>0</v>
      </c>
    </row>
    <row r="289" spans="1:17">
      <c r="A289">
        <v>287</v>
      </c>
      <c r="B289" s="1">
        <v>43643</v>
      </c>
      <c r="C289">
        <f>LN(Precios!B289/Precios!B288)</f>
        <v>-3.8595341147048889E-4</v>
      </c>
      <c r="D289">
        <f>LN(Precios!C289/Precios!C288)</f>
        <v>-1.0917969183552078E-2</v>
      </c>
      <c r="E289">
        <f>LN(Precios!D289/Precios!D288)</f>
        <v>-7.865610805950737E-3</v>
      </c>
      <c r="F289">
        <f>LN(Precios!G289/Precios!G288)</f>
        <v>4.4993725564509727E-3</v>
      </c>
      <c r="G289">
        <f>SUMPRODUCT(Rendimientos!E289:F289,FE!$B$34:$C$34)</f>
        <v>1.414159967333516E-2</v>
      </c>
      <c r="H289">
        <f>SUMPRODUCT(E289:F289,FE!$B$24:$C$24)</f>
        <v>-3.6245256230621175E-3</v>
      </c>
      <c r="I289">
        <f>SUMPRODUCT(E289:F289,FE!$B$34:$C$34)</f>
        <v>1.414159967333516E-2</v>
      </c>
      <c r="J289">
        <f>_xlfn.NORM.S.INV(0.05)*_xlfn.STDEV.P($H$3:H289)</f>
        <v>-2.1766967154973779E-2</v>
      </c>
      <c r="K289">
        <f>_xlfn.NORM.S.INV(0.05)*_xlfn.STDEV.P($I$3:I289)</f>
        <v>-7.2140726341865399E-2</v>
      </c>
      <c r="L289">
        <f>_xlfn.PERCENTILE.EXC($H$3:H289,0.05)</f>
        <v>-2.1102268983297874E-2</v>
      </c>
      <c r="M289">
        <f>_xlfn.PERCENTILE.EXC($I$3:I289,0.05)</f>
        <v>-6.3631730219845473E-2</v>
      </c>
      <c r="N289">
        <f t="shared" si="10"/>
        <v>0</v>
      </c>
      <c r="O289">
        <f t="shared" si="11"/>
        <v>0</v>
      </c>
      <c r="P289">
        <f t="shared" si="8"/>
        <v>0</v>
      </c>
      <c r="Q289">
        <f t="shared" si="9"/>
        <v>0</v>
      </c>
    </row>
    <row r="290" spans="1:17">
      <c r="A290">
        <v>288</v>
      </c>
      <c r="B290" s="1">
        <v>43644</v>
      </c>
      <c r="C290">
        <f>LN(Precios!B290/Precios!B289)</f>
        <v>2.762462854339281E-3</v>
      </c>
      <c r="D290">
        <f>LN(Precios!C290/Precios!C289)</f>
        <v>-3.5937614745443344E-3</v>
      </c>
      <c r="E290">
        <f>LN(Precios!D290/Precios!D289)</f>
        <v>2.4378014510751419E-3</v>
      </c>
      <c r="F290">
        <f>LN(Precios!G290/Precios!G289)</f>
        <v>-7.8916425377496494E-3</v>
      </c>
      <c r="G290">
        <f>SUMPRODUCT(Rendimientos!E290:F290,FE!$B$34:$C$34)</f>
        <v>-1.5946553896080604E-2</v>
      </c>
      <c r="H290">
        <f>SUMPRODUCT(E290:F290,FE!$B$24:$C$24)</f>
        <v>-1.1051108654662768E-3</v>
      </c>
      <c r="I290">
        <f>SUMPRODUCT(E290:F290,FE!$B$34:$C$34)</f>
        <v>-1.5946553896080604E-2</v>
      </c>
      <c r="J290">
        <f>_xlfn.NORM.S.INV(0.05)*_xlfn.STDEV.P($H$3:H290)</f>
        <v>-2.1729827469871312E-2</v>
      </c>
      <c r="K290">
        <f>_xlfn.NORM.S.INV(0.05)*_xlfn.STDEV.P($I$3:I290)</f>
        <v>-7.2029572446620421E-2</v>
      </c>
      <c r="L290">
        <f>_xlfn.PERCENTILE.EXC($H$3:H290,0.05)</f>
        <v>-2.1093000060256634E-2</v>
      </c>
      <c r="M290">
        <f>_xlfn.PERCENTILE.EXC($I$3:I290,0.05)</f>
        <v>-6.3557292119164235E-2</v>
      </c>
      <c r="N290">
        <f t="shared" si="10"/>
        <v>0</v>
      </c>
      <c r="O290">
        <f t="shared" si="11"/>
        <v>0</v>
      </c>
      <c r="P290">
        <f t="shared" si="8"/>
        <v>0</v>
      </c>
      <c r="Q290">
        <f t="shared" si="9"/>
        <v>0</v>
      </c>
    </row>
    <row r="291" spans="1:17">
      <c r="A291">
        <v>289</v>
      </c>
      <c r="B291" s="1">
        <v>43647</v>
      </c>
      <c r="C291">
        <f>LN(Precios!B291/Precios!B290)</f>
        <v>4.4064493807439336E-3</v>
      </c>
      <c r="D291">
        <f>LN(Precios!C291/Precios!C290)</f>
        <v>6.3989106948814404E-3</v>
      </c>
      <c r="E291">
        <f>LN(Precios!D291/Precios!D290)</f>
        <v>1.4291544039690471E-2</v>
      </c>
      <c r="F291">
        <f>LN(Precios!G291/Precios!G290)</f>
        <v>-2.9035110853744381E-3</v>
      </c>
      <c r="G291">
        <f>SUMPRODUCT(Rendimientos!E291:F291,FE!$B$34:$C$34)</f>
        <v>-1.6312233276409838E-2</v>
      </c>
      <c r="H291">
        <f>SUMPRODUCT(E291:F291,FE!$B$24:$C$24)</f>
        <v>8.3937849103404502E-3</v>
      </c>
      <c r="I291">
        <f>SUMPRODUCT(E291:F291,FE!$B$34:$C$34)</f>
        <v>-1.6312233276409838E-2</v>
      </c>
      <c r="J291">
        <f>_xlfn.NORM.S.INV(0.05)*_xlfn.STDEV.P($H$3:H291)</f>
        <v>-2.1705026789968471E-2</v>
      </c>
      <c r="K291">
        <f>_xlfn.NORM.S.INV(0.05)*_xlfn.STDEV.P($I$3:I291)</f>
        <v>-7.1919627095720307E-2</v>
      </c>
      <c r="L291">
        <f>_xlfn.PERCENTILE.EXC($H$3:H291,0.05)</f>
        <v>-2.1083731137215393E-2</v>
      </c>
      <c r="M291">
        <f>_xlfn.PERCENTILE.EXC($I$3:I291,0.05)</f>
        <v>-6.3482854018482998E-2</v>
      </c>
      <c r="N291">
        <f t="shared" si="10"/>
        <v>0</v>
      </c>
      <c r="O291">
        <f t="shared" si="11"/>
        <v>0</v>
      </c>
      <c r="P291">
        <f t="shared" si="8"/>
        <v>0</v>
      </c>
      <c r="Q291">
        <f t="shared" si="9"/>
        <v>0</v>
      </c>
    </row>
    <row r="292" spans="1:17">
      <c r="A292">
        <v>290</v>
      </c>
      <c r="B292" s="1">
        <v>43648</v>
      </c>
      <c r="C292">
        <f>LN(Precios!B292/Precios!B291)</f>
        <v>2.5885876307116147E-3</v>
      </c>
      <c r="D292">
        <f>LN(Precios!C292/Precios!C291)</f>
        <v>8.1952080178537926E-5</v>
      </c>
      <c r="E292">
        <f>LN(Precios!D292/Precios!D291)</f>
        <v>6.1932775904139717E-3</v>
      </c>
      <c r="F292">
        <f>LN(Precios!G292/Precios!G291)</f>
        <v>7.6510145013943161E-3</v>
      </c>
      <c r="G292">
        <f>SUMPRODUCT(Rendimientos!E292:F292,FE!$B$34:$C$34)</f>
        <v>8.7877592878917513E-3</v>
      </c>
      <c r="H292">
        <f>SUMPRODUCT(E292:F292,FE!$B$24:$C$24)</f>
        <v>6.693269077059024E-3</v>
      </c>
      <c r="I292">
        <f>SUMPRODUCT(E292:F292,FE!$B$34:$C$34)</f>
        <v>8.7877592878917513E-3</v>
      </c>
      <c r="J292">
        <f>_xlfn.NORM.S.INV(0.05)*_xlfn.STDEV.P($H$3:H292)</f>
        <v>-2.1675286853051874E-2</v>
      </c>
      <c r="K292">
        <f>_xlfn.NORM.S.INV(0.05)*_xlfn.STDEV.P($I$3:I292)</f>
        <v>-7.1802068902617033E-2</v>
      </c>
      <c r="L292">
        <f>_xlfn.PERCENTILE.EXC($H$3:H292,0.05)</f>
        <v>-2.1074462214174153E-2</v>
      </c>
      <c r="M292">
        <f>_xlfn.PERCENTILE.EXC($I$3:I292,0.05)</f>
        <v>-6.3408415917801747E-2</v>
      </c>
      <c r="N292">
        <f t="shared" si="10"/>
        <v>0</v>
      </c>
      <c r="O292">
        <f t="shared" si="11"/>
        <v>0</v>
      </c>
      <c r="P292">
        <f t="shared" si="8"/>
        <v>0</v>
      </c>
      <c r="Q292">
        <f t="shared" si="9"/>
        <v>0</v>
      </c>
    </row>
    <row r="293" spans="1:17">
      <c r="A293">
        <v>291</v>
      </c>
      <c r="B293" s="1">
        <v>43649</v>
      </c>
      <c r="C293">
        <f>LN(Precios!B293/Precios!B292)</f>
        <v>6.6720641733031697E-3</v>
      </c>
      <c r="D293">
        <f>LN(Precios!C293/Precios!C292)</f>
        <v>9.5323529108114994E-4</v>
      </c>
      <c r="E293">
        <f>LN(Precios!D293/Precios!D292)</f>
        <v>3.1522564717660737E-3</v>
      </c>
      <c r="F293">
        <f>LN(Precios!G293/Precios!G292)</f>
        <v>9.9984564078519182E-3</v>
      </c>
      <c r="G293">
        <f>SUMPRODUCT(Rendimientos!E293:F293,FE!$B$34:$C$34)</f>
        <v>1.5337130366125306E-2</v>
      </c>
      <c r="H293">
        <f>SUMPRODUCT(E293:F293,FE!$B$24:$C$24)</f>
        <v>5.5004454063597571E-3</v>
      </c>
      <c r="I293">
        <f>SUMPRODUCT(E293:F293,FE!$B$34:$C$34)</f>
        <v>1.5337130366125306E-2</v>
      </c>
      <c r="J293">
        <f>_xlfn.NORM.S.INV(0.05)*_xlfn.STDEV.P($H$3:H293)</f>
        <v>-2.1642910799882932E-2</v>
      </c>
      <c r="K293">
        <f>_xlfn.NORM.S.INV(0.05)*_xlfn.STDEV.P($I$3:I293)</f>
        <v>-7.1696338038590587E-2</v>
      </c>
      <c r="L293">
        <f>_xlfn.PERCENTILE.EXC($H$3:H293,0.05)</f>
        <v>-2.1065193291132912E-2</v>
      </c>
      <c r="M293">
        <f>_xlfn.PERCENTILE.EXC($I$3:I293,0.05)</f>
        <v>-6.333397781712051E-2</v>
      </c>
      <c r="N293">
        <f t="shared" si="10"/>
        <v>0</v>
      </c>
      <c r="O293">
        <f t="shared" si="11"/>
        <v>0</v>
      </c>
      <c r="P293">
        <f t="shared" si="8"/>
        <v>0</v>
      </c>
      <c r="Q293">
        <f t="shared" si="9"/>
        <v>0</v>
      </c>
    </row>
    <row r="294" spans="1:17">
      <c r="A294">
        <v>292</v>
      </c>
      <c r="B294" s="1">
        <v>43651</v>
      </c>
      <c r="C294">
        <f>LN(Precios!B294/Precios!B293)</f>
        <v>-1.6285596787653778E-3</v>
      </c>
      <c r="D294">
        <f>LN(Precios!C294/Precios!C293)</f>
        <v>-1.7933322832559054E-3</v>
      </c>
      <c r="E294">
        <f>LN(Precios!D294/Precios!D293)</f>
        <v>-3.713699394788409E-3</v>
      </c>
      <c r="F294">
        <f>LN(Precios!G294/Precios!G293)</f>
        <v>6.285995769220238E-4</v>
      </c>
      <c r="G294">
        <f>SUMPRODUCT(Rendimientos!E294:F294,FE!$B$34:$C$34)</f>
        <v>4.014728912280237E-3</v>
      </c>
      <c r="H294">
        <f>SUMPRODUCT(E294:F294,FE!$B$24:$C$24)</f>
        <v>-2.2243274086851811E-3</v>
      </c>
      <c r="I294">
        <f>SUMPRODUCT(E294:F294,FE!$B$34:$C$34)</f>
        <v>4.014728912280237E-3</v>
      </c>
      <c r="J294">
        <f>_xlfn.NORM.S.INV(0.05)*_xlfn.STDEV.P($H$3:H294)</f>
        <v>-2.1607688345218593E-2</v>
      </c>
      <c r="K294">
        <f>_xlfn.NORM.S.INV(0.05)*_xlfn.STDEV.P($I$3:I294)</f>
        <v>-7.1575203970011977E-2</v>
      </c>
      <c r="L294">
        <f>_xlfn.PERCENTILE.EXC($H$3:H294,0.05)</f>
        <v>-2.1055924368091672E-2</v>
      </c>
      <c r="M294">
        <f>_xlfn.PERCENTILE.EXC($I$3:I294,0.05)</f>
        <v>-6.3259539716439259E-2</v>
      </c>
      <c r="N294">
        <f t="shared" si="10"/>
        <v>0</v>
      </c>
      <c r="O294">
        <f t="shared" si="11"/>
        <v>0</v>
      </c>
      <c r="P294">
        <f t="shared" si="8"/>
        <v>0</v>
      </c>
      <c r="Q294">
        <f t="shared" si="9"/>
        <v>0</v>
      </c>
    </row>
    <row r="295" spans="1:17">
      <c r="A295">
        <v>293</v>
      </c>
      <c r="B295" s="1">
        <v>43654</v>
      </c>
      <c r="C295">
        <f>LN(Precios!B295/Precios!B294)</f>
        <v>-4.3172877791175018E-3</v>
      </c>
      <c r="D295">
        <f>LN(Precios!C295/Precios!C294)</f>
        <v>4.2246460302431269E-3</v>
      </c>
      <c r="E295">
        <f>LN(Precios!D295/Precios!D294)</f>
        <v>-1.0089336653022574E-2</v>
      </c>
      <c r="F295">
        <f>LN(Precios!G295/Precios!G294)</f>
        <v>3.6036201716325004E-3</v>
      </c>
      <c r="G295">
        <f>SUMPRODUCT(Rendimientos!E295:F295,FE!$B$34:$C$34)</f>
        <v>1.428140240031547E-2</v>
      </c>
      <c r="H295">
        <f>SUMPRODUCT(E295:F295,FE!$B$24:$C$24)</f>
        <v>-5.3927677538228233E-3</v>
      </c>
      <c r="I295">
        <f>SUMPRODUCT(E295:F295,FE!$B$34:$C$34)</f>
        <v>1.428140240031547E-2</v>
      </c>
      <c r="J295">
        <f>_xlfn.NORM.S.INV(0.05)*_xlfn.STDEV.P($H$3:H295)</f>
        <v>-2.1578760741177448E-2</v>
      </c>
      <c r="K295">
        <f>_xlfn.NORM.S.INV(0.05)*_xlfn.STDEV.P($I$3:I295)</f>
        <v>-7.1468309258720622E-2</v>
      </c>
      <c r="L295">
        <f>_xlfn.PERCENTILE.EXC($H$3:H295,0.05)</f>
        <v>-2.1046655445050431E-2</v>
      </c>
      <c r="M295">
        <f>_xlfn.PERCENTILE.EXC($I$3:I295,0.05)</f>
        <v>-6.3185101615758021E-2</v>
      </c>
      <c r="N295">
        <f t="shared" si="10"/>
        <v>0</v>
      </c>
      <c r="O295">
        <f t="shared" si="11"/>
        <v>0</v>
      </c>
      <c r="P295">
        <f t="shared" si="8"/>
        <v>0</v>
      </c>
      <c r="Q295">
        <f t="shared" si="9"/>
        <v>1</v>
      </c>
    </row>
    <row r="296" spans="1:17">
      <c r="A296">
        <v>294</v>
      </c>
      <c r="B296" s="1">
        <v>43655</v>
      </c>
      <c r="C296">
        <f>LN(Precios!B296/Precios!B295)</f>
        <v>-8.4531284685927094E-4</v>
      </c>
      <c r="D296">
        <f>LN(Precios!C296/Precios!C295)</f>
        <v>-1.783267138544373E-2</v>
      </c>
      <c r="E296">
        <f>LN(Precios!D296/Precios!D295)</f>
        <v>4.1750759440729659E-3</v>
      </c>
      <c r="F296">
        <f>LN(Precios!G296/Precios!G295)</f>
        <v>-3.3994967524544561E-2</v>
      </c>
      <c r="G296">
        <f>SUMPRODUCT(Rendimientos!E296:F296,FE!$B$34:$C$34)</f>
        <v>-6.3760007832230445E-2</v>
      </c>
      <c r="H296">
        <f>SUMPRODUCT(E296:F296,FE!$B$24:$C$24)</f>
        <v>-8.91692758236972E-3</v>
      </c>
      <c r="I296">
        <f>SUMPRODUCT(E296:F296,FE!$B$34:$C$34)</f>
        <v>-6.3760007832230445E-2</v>
      </c>
      <c r="J296">
        <f>_xlfn.NORM.S.INV(0.05)*_xlfn.STDEV.P($H$3:H296)</f>
        <v>-2.1561718295923637E-2</v>
      </c>
      <c r="K296">
        <f>_xlfn.NORM.S.INV(0.05)*_xlfn.STDEV.P($I$3:I296)</f>
        <v>-7.1598511801973366E-2</v>
      </c>
      <c r="L296">
        <f>_xlfn.PERCENTILE.EXC($H$3:H296,0.05)</f>
        <v>-2.1037386522009191E-2</v>
      </c>
      <c r="M296">
        <f>_xlfn.PERCENTILE.EXC($I$3:I296,0.05)</f>
        <v>-6.3876814630496687E-2</v>
      </c>
      <c r="N296">
        <f t="shared" si="10"/>
        <v>0</v>
      </c>
      <c r="O296">
        <f t="shared" si="11"/>
        <v>1</v>
      </c>
      <c r="P296">
        <f t="shared" si="8"/>
        <v>0</v>
      </c>
      <c r="Q296">
        <f t="shared" si="9"/>
        <v>1</v>
      </c>
    </row>
    <row r="297" spans="1:17">
      <c r="A297">
        <v>295</v>
      </c>
      <c r="B297" s="1">
        <v>43656</v>
      </c>
      <c r="C297">
        <f>LN(Precios!B297/Precios!B296)</f>
        <v>2.8599841766106535E-3</v>
      </c>
      <c r="D297">
        <f>LN(Precios!C297/Precios!C296)</f>
        <v>-3.0482011936686863E-4</v>
      </c>
      <c r="E297">
        <f>LN(Precios!D297/Precios!D296)</f>
        <v>1.3536941766958377E-2</v>
      </c>
      <c r="F297">
        <f>LN(Precios!G297/Precios!G296)</f>
        <v>-3.7094599362678282E-2</v>
      </c>
      <c r="G297">
        <f>SUMPRODUCT(Rendimientos!E297:F297,FE!$B$34:$C$34)</f>
        <v>-7.6577128739490491E-2</v>
      </c>
      <c r="H297">
        <f>SUMPRODUCT(E297:F297,FE!$B$24:$C$24)</f>
        <v>-3.8292505341697338E-3</v>
      </c>
      <c r="I297">
        <f>SUMPRODUCT(E297:F297,FE!$B$34:$C$34)</f>
        <v>-7.6577128739490491E-2</v>
      </c>
      <c r="J297">
        <f>_xlfn.NORM.S.INV(0.05)*_xlfn.STDEV.P($H$3:H297)</f>
        <v>-2.1529438616863902E-2</v>
      </c>
      <c r="K297">
        <f>_xlfn.NORM.S.INV(0.05)*_xlfn.STDEV.P($I$3:I297)</f>
        <v>-7.1838266016659241E-2</v>
      </c>
      <c r="L297">
        <f>_xlfn.PERCENTILE.EXC($H$3:H297,0.05)</f>
        <v>-2.1028117598967951E-2</v>
      </c>
      <c r="M297">
        <f>_xlfn.PERCENTILE.EXC($I$3:I297,0.05)</f>
        <v>-6.4538706240187357E-2</v>
      </c>
      <c r="N297">
        <f t="shared" si="10"/>
        <v>0</v>
      </c>
      <c r="O297">
        <f t="shared" si="11"/>
        <v>0</v>
      </c>
      <c r="P297">
        <f t="shared" si="8"/>
        <v>0</v>
      </c>
      <c r="Q297">
        <f t="shared" si="9"/>
        <v>0</v>
      </c>
    </row>
    <row r="298" spans="1:17">
      <c r="A298">
        <v>296</v>
      </c>
      <c r="B298" s="1">
        <v>43657</v>
      </c>
      <c r="C298">
        <f>LN(Precios!B298/Precios!B297)</f>
        <v>8.4481416399381469E-3</v>
      </c>
      <c r="D298">
        <f>LN(Precios!C298/Precios!C297)</f>
        <v>1.7834550973851427E-3</v>
      </c>
      <c r="E298">
        <f>LN(Precios!D298/Precios!D297)</f>
        <v>1.3932427748079157E-4</v>
      </c>
      <c r="F298">
        <f>LN(Precios!G298/Precios!G297)</f>
        <v>-6.2729700381343205E-3</v>
      </c>
      <c r="G298">
        <f>SUMPRODUCT(Rendimientos!E298:F298,FE!$B$34:$C$34)</f>
        <v>-1.1273283934186104E-2</v>
      </c>
      <c r="H298">
        <f>SUMPRODUCT(E298:F298,FE!$B$24:$C$24)</f>
        <v>-2.0600386826804379E-3</v>
      </c>
      <c r="I298">
        <f>SUMPRODUCT(E298:F298,FE!$B$34:$C$34)</f>
        <v>-1.1273283934186104E-2</v>
      </c>
      <c r="J298">
        <f>_xlfn.NORM.S.INV(0.05)*_xlfn.STDEV.P($H$3:H298)</f>
        <v>-2.1494601798486272E-2</v>
      </c>
      <c r="K298">
        <f>_xlfn.NORM.S.INV(0.05)*_xlfn.STDEV.P($I$3:I298)</f>
        <v>-7.1722788095495774E-2</v>
      </c>
      <c r="L298">
        <f>_xlfn.PERCENTILE.EXC($H$3:H298,0.05)</f>
        <v>-2.101884867592671E-2</v>
      </c>
      <c r="M298">
        <f>_xlfn.PERCENTILE.EXC($I$3:I298,0.05)</f>
        <v>-6.4460838436464371E-2</v>
      </c>
      <c r="N298">
        <f t="shared" si="10"/>
        <v>0</v>
      </c>
      <c r="O298">
        <f t="shared" si="11"/>
        <v>0</v>
      </c>
      <c r="P298">
        <f t="shared" si="8"/>
        <v>0</v>
      </c>
      <c r="Q298">
        <f t="shared" si="9"/>
        <v>0</v>
      </c>
    </row>
    <row r="299" spans="1:17">
      <c r="A299">
        <v>297</v>
      </c>
      <c r="B299" s="1">
        <v>43658</v>
      </c>
      <c r="C299">
        <f>LN(Precios!B299/Precios!B298)</f>
        <v>8.965495808757622E-3</v>
      </c>
      <c r="D299">
        <f>LN(Precios!C299/Precios!C298)</f>
        <v>-5.4884234256577756E-3</v>
      </c>
      <c r="E299">
        <f>LN(Precios!D299/Precios!D298)</f>
        <v>9.1527472957514053E-3</v>
      </c>
      <c r="F299">
        <f>LN(Precios!G299/Precios!G298)</f>
        <v>1.2484648344346405E-2</v>
      </c>
      <c r="G299">
        <f>SUMPRODUCT(Rendimientos!E299:F299,FE!$B$34:$C$34)</f>
        <v>1.5082868309544757E-2</v>
      </c>
      <c r="H299">
        <f>SUMPRODUCT(E299:F299,FE!$B$24:$C$24)</f>
        <v>1.0295561301552267E-2</v>
      </c>
      <c r="I299">
        <f>SUMPRODUCT(E299:F299,FE!$B$34:$C$34)</f>
        <v>1.5082868309544757E-2</v>
      </c>
      <c r="J299">
        <f>_xlfn.NORM.S.INV(0.05)*_xlfn.STDEV.P($H$3:H299)</f>
        <v>-2.1478077659025922E-2</v>
      </c>
      <c r="K299">
        <f>_xlfn.NORM.S.INV(0.05)*_xlfn.STDEV.P($I$3:I299)</f>
        <v>-7.1619600253614607E-2</v>
      </c>
      <c r="L299">
        <f>_xlfn.PERCENTILE.EXC($H$3:H299,0.05)</f>
        <v>-2.100957975288547E-2</v>
      </c>
      <c r="M299">
        <f>_xlfn.PERCENTILE.EXC($I$3:I299,0.05)</f>
        <v>-6.4382970632741385E-2</v>
      </c>
      <c r="N299">
        <f t="shared" si="10"/>
        <v>0</v>
      </c>
      <c r="O299">
        <f t="shared" si="11"/>
        <v>0</v>
      </c>
      <c r="P299">
        <f t="shared" si="8"/>
        <v>0</v>
      </c>
      <c r="Q299">
        <f t="shared" si="9"/>
        <v>0</v>
      </c>
    </row>
    <row r="300" spans="1:17">
      <c r="A300">
        <v>298</v>
      </c>
      <c r="B300" s="1">
        <v>43661</v>
      </c>
      <c r="C300">
        <f>LN(Precios!B300/Precios!B299)</f>
        <v>9.921159962079421E-4</v>
      </c>
      <c r="D300">
        <f>LN(Precios!C300/Precios!C299)</f>
        <v>9.7220197590904365E-3</v>
      </c>
      <c r="E300">
        <f>LN(Precios!D300/Precios!D299)</f>
        <v>1.241636360108525E-3</v>
      </c>
      <c r="F300">
        <f>LN(Precios!G300/Precios!G299)</f>
        <v>2.9122124343328063E-2</v>
      </c>
      <c r="G300">
        <f>SUMPRODUCT(Rendimientos!E300:F300,FE!$B$34:$C$34)</f>
        <v>5.0863358389885406E-2</v>
      </c>
      <c r="H300">
        <f>SUMPRODUCT(E300:F300,FE!$B$24:$C$24)</f>
        <v>1.0804408990832843E-2</v>
      </c>
      <c r="I300">
        <f>SUMPRODUCT(E300:F300,FE!$B$34:$C$34)</f>
        <v>5.0863358389885406E-2</v>
      </c>
      <c r="J300">
        <f>_xlfn.NORM.S.INV(0.05)*_xlfn.STDEV.P($H$3:H300)</f>
        <v>-2.1463637967178924E-2</v>
      </c>
      <c r="K300">
        <f>_xlfn.NORM.S.INV(0.05)*_xlfn.STDEV.P($I$3:I300)</f>
        <v>-7.1672964690941574E-2</v>
      </c>
      <c r="L300">
        <f>_xlfn.PERCENTILE.EXC($H$3:H300,0.05)</f>
        <v>-2.1000310829844229E-2</v>
      </c>
      <c r="M300">
        <f>_xlfn.PERCENTILE.EXC($I$3:I300,0.05)</f>
        <v>-6.4305102829018398E-2</v>
      </c>
      <c r="N300">
        <f t="shared" si="10"/>
        <v>0</v>
      </c>
      <c r="O300">
        <f t="shared" si="11"/>
        <v>0</v>
      </c>
      <c r="P300">
        <f t="shared" si="8"/>
        <v>0</v>
      </c>
      <c r="Q300">
        <f t="shared" si="9"/>
        <v>0</v>
      </c>
    </row>
    <row r="301" spans="1:17">
      <c r="A301">
        <v>299</v>
      </c>
      <c r="B301" s="1">
        <v>43662</v>
      </c>
      <c r="C301">
        <f>LN(Precios!B301/Precios!B300)</f>
        <v>-8.6041107211923848E-4</v>
      </c>
      <c r="D301">
        <f>LN(Precios!C301/Precios!C300)</f>
        <v>-1.8357004870920418E-3</v>
      </c>
      <c r="E301">
        <f>LN(Precios!D301/Precios!D300)</f>
        <v>-5.2529841554410988E-3</v>
      </c>
      <c r="F301">
        <f>LN(Precios!G301/Precios!G300)</f>
        <v>-1.2174202971768421E-2</v>
      </c>
      <c r="G301">
        <f>SUMPRODUCT(Rendimientos!E301:F301,FE!$B$34:$C$34)</f>
        <v>-1.7571376732277062E-2</v>
      </c>
      <c r="H301">
        <f>SUMPRODUCT(E301:F301,FE!$B$24:$C$24)</f>
        <v>-7.62690393431529E-3</v>
      </c>
      <c r="I301">
        <f>SUMPRODUCT(E301:F301,FE!$B$34:$C$34)</f>
        <v>-1.7571376732277062E-2</v>
      </c>
      <c r="J301">
        <f>_xlfn.NORM.S.INV(0.05)*_xlfn.STDEV.P($H$3:H301)</f>
        <v>-2.1442342324948953E-2</v>
      </c>
      <c r="K301">
        <f>_xlfn.NORM.S.INV(0.05)*_xlfn.STDEV.P($I$3:I301)</f>
        <v>-7.1569537621770013E-2</v>
      </c>
      <c r="L301">
        <f>_xlfn.PERCENTILE.EXC($H$3:H301,0.05)</f>
        <v>-2.0991041906802989E-2</v>
      </c>
      <c r="M301">
        <f>_xlfn.PERCENTILE.EXC($I$3:I301,0.05)</f>
        <v>-6.4227235025295412E-2</v>
      </c>
      <c r="N301">
        <f t="shared" si="10"/>
        <v>1</v>
      </c>
      <c r="O301">
        <f t="shared" si="11"/>
        <v>0</v>
      </c>
      <c r="P301">
        <f t="shared" si="8"/>
        <v>1</v>
      </c>
      <c r="Q301">
        <f t="shared" si="9"/>
        <v>0</v>
      </c>
    </row>
    <row r="302" spans="1:17">
      <c r="A302">
        <v>300</v>
      </c>
      <c r="B302" s="1">
        <v>43663</v>
      </c>
      <c r="C302">
        <f>LN(Precios!B302/Precios!B301)</f>
        <v>-4.2444929023307265E-3</v>
      </c>
      <c r="D302">
        <f>LN(Precios!C302/Precios!C301)</f>
        <v>-1.0134472629389305E-2</v>
      </c>
      <c r="E302">
        <f>LN(Precios!D302/Precios!D301)</f>
        <v>-1.2061358613955794E-2</v>
      </c>
      <c r="F302">
        <f>LN(Precios!G302/Precios!G301)</f>
        <v>-3.9904117987848896E-2</v>
      </c>
      <c r="G302">
        <f>SUMPRODUCT(Rendimientos!E302:F302,FE!$B$34:$C$34)</f>
        <v>-6.1615931224909978E-2</v>
      </c>
      <c r="H302">
        <f>SUMPRODUCT(E302:F302,FE!$B$24:$C$24)</f>
        <v>-2.1611190649347661E-2</v>
      </c>
      <c r="I302">
        <f>SUMPRODUCT(E302:F302,FE!$B$34:$C$34)</f>
        <v>-6.1615931224909978E-2</v>
      </c>
      <c r="J302">
        <f>_xlfn.NORM.S.INV(0.05)*_xlfn.STDEV.P($H$3:H302)</f>
        <v>-2.1510677920680007E-2</v>
      </c>
      <c r="K302">
        <f>_xlfn.NORM.S.INV(0.05)*_xlfn.STDEV.P($I$3:I302)</f>
        <v>-7.1677639015384612E-2</v>
      </c>
      <c r="L302">
        <f>_xlfn.PERCENTILE.EXC($H$3:H302,0.05)</f>
        <v>-2.1167151444586557E-2</v>
      </c>
      <c r="M302">
        <f>_xlfn.PERCENTILE.EXC($I$3:I302,0.05)</f>
        <v>-6.4203873665642161E-2</v>
      </c>
      <c r="N302">
        <f t="shared" si="10"/>
        <v>0</v>
      </c>
      <c r="O302">
        <f t="shared" si="11"/>
        <v>0</v>
      </c>
      <c r="P302">
        <f t="shared" si="8"/>
        <v>0</v>
      </c>
      <c r="Q302">
        <f t="shared" si="9"/>
        <v>0</v>
      </c>
    </row>
    <row r="303" spans="1:17">
      <c r="A303">
        <v>301</v>
      </c>
      <c r="B303" s="1">
        <v>43664</v>
      </c>
      <c r="C303">
        <f>LN(Precios!B303/Precios!B302)</f>
        <v>1.146156647807091E-4</v>
      </c>
      <c r="D303">
        <f>LN(Precios!C303/Precios!C302)</f>
        <v>-2.2180638004675578E-2</v>
      </c>
      <c r="E303">
        <f>LN(Precios!D303/Precios!D302)</f>
        <v>-6.6150839395644999E-3</v>
      </c>
      <c r="F303">
        <f>LN(Precios!G303/Precios!G302)</f>
        <v>-2.7046723980033601E-2</v>
      </c>
      <c r="G303">
        <f>SUMPRODUCT(Rendimientos!E303:F303,FE!$B$34:$C$34)</f>
        <v>-4.2979338514693391E-2</v>
      </c>
      <c r="H303">
        <f>SUMPRODUCT(E303:F303,FE!$B$24:$C$24)</f>
        <v>-1.3622964443571618E-2</v>
      </c>
      <c r="I303">
        <f>SUMPRODUCT(E303:F303,FE!$B$34:$C$34)</f>
        <v>-4.2979338514693391E-2</v>
      </c>
      <c r="J303">
        <f>_xlfn.NORM.S.INV(0.05)*_xlfn.STDEV.P($H$3:H303)</f>
        <v>-2.1517125419799474E-2</v>
      </c>
      <c r="K303">
        <f>_xlfn.NORM.S.INV(0.05)*_xlfn.STDEV.P($I$3:I303)</f>
        <v>-7.1665417155193367E-2</v>
      </c>
      <c r="L303">
        <f>_xlfn.PERCENTILE.EXC($H$3:H303,0.05)</f>
        <v>-2.1157882521545317E-2</v>
      </c>
      <c r="M303">
        <f>_xlfn.PERCENTILE.EXC($I$3:I303,0.05)</f>
        <v>-6.418051230598891E-2</v>
      </c>
      <c r="N303">
        <f t="shared" si="10"/>
        <v>0</v>
      </c>
      <c r="O303">
        <f t="shared" si="11"/>
        <v>0</v>
      </c>
      <c r="P303">
        <f t="shared" si="8"/>
        <v>0</v>
      </c>
      <c r="Q303">
        <f t="shared" si="9"/>
        <v>0</v>
      </c>
    </row>
    <row r="304" spans="1:17">
      <c r="A304">
        <v>302</v>
      </c>
      <c r="B304" s="1">
        <v>43665</v>
      </c>
      <c r="C304">
        <f>LN(Precios!B304/Precios!B303)</f>
        <v>-2.5293716706577679E-3</v>
      </c>
      <c r="D304">
        <f>LN(Precios!C304/Precios!C303)</f>
        <v>-2.7804262498043377E-4</v>
      </c>
      <c r="E304">
        <f>LN(Precios!D304/Precios!D303)</f>
        <v>-1.264760357833632E-2</v>
      </c>
      <c r="F304">
        <f>LN(Precios!G304/Precios!G303)</f>
        <v>-5.385098753732826E-4</v>
      </c>
      <c r="G304">
        <f>SUMPRODUCT(Rendimientos!E304:F304,FE!$B$34:$C$34)</f>
        <v>8.9041742141686853E-3</v>
      </c>
      <c r="H304">
        <f>SUMPRODUCT(E304:F304,FE!$B$24:$C$24)</f>
        <v>-8.494286394101035E-3</v>
      </c>
      <c r="I304">
        <f>SUMPRODUCT(E304:F304,FE!$B$34:$C$34)</f>
        <v>8.9041742141686853E-3</v>
      </c>
      <c r="J304">
        <f>_xlfn.NORM.S.INV(0.05)*_xlfn.STDEV.P($H$3:H304)</f>
        <v>-2.1498510751100285E-2</v>
      </c>
      <c r="K304">
        <f>_xlfn.NORM.S.INV(0.05)*_xlfn.STDEV.P($I$3:I304)</f>
        <v>-7.1553774100831871E-2</v>
      </c>
      <c r="L304">
        <f>_xlfn.PERCENTILE.EXC($H$3:H304,0.05)</f>
        <v>-2.1148613598504076E-2</v>
      </c>
      <c r="M304">
        <f>_xlfn.PERCENTILE.EXC($I$3:I304,0.05)</f>
        <v>-6.4157150946335673E-2</v>
      </c>
      <c r="N304">
        <f t="shared" si="10"/>
        <v>0</v>
      </c>
      <c r="O304">
        <f t="shared" si="11"/>
        <v>0</v>
      </c>
      <c r="P304">
        <f t="shared" si="8"/>
        <v>0</v>
      </c>
      <c r="Q304">
        <f t="shared" si="9"/>
        <v>0</v>
      </c>
    </row>
    <row r="305" spans="1:17">
      <c r="A305">
        <v>303</v>
      </c>
      <c r="B305" s="1">
        <v>43668</v>
      </c>
      <c r="C305">
        <f>LN(Precios!B305/Precios!B304)</f>
        <v>6.5162051486474144E-4</v>
      </c>
      <c r="D305">
        <f>LN(Precios!C305/Precios!C304)</f>
        <v>-9.5929220839632533E-3</v>
      </c>
      <c r="E305">
        <f>LN(Precios!D305/Precios!D304)</f>
        <v>7.054074638883019E-3</v>
      </c>
      <c r="F305">
        <f>LN(Precios!G305/Precios!G304)</f>
        <v>2.2018837856502754E-4</v>
      </c>
      <c r="G305">
        <f>SUMPRODUCT(Rendimientos!E305:F305,FE!$B$34:$C$34)</f>
        <v>-5.1088833623080254E-3</v>
      </c>
      <c r="H305">
        <f>SUMPRODUCT(E305:F305,FE!$B$24:$C$24)</f>
        <v>4.7101091913992928E-3</v>
      </c>
      <c r="I305">
        <f>SUMPRODUCT(E305:F305,FE!$B$34:$C$34)</f>
        <v>-5.1088833623080254E-3</v>
      </c>
      <c r="J305">
        <f>_xlfn.NORM.S.INV(0.05)*_xlfn.STDEV.P($H$3:H305)</f>
        <v>-2.1466624070028455E-2</v>
      </c>
      <c r="K305">
        <f>_xlfn.NORM.S.INV(0.05)*_xlfn.STDEV.P($I$3:I305)</f>
        <v>-7.143631106255903E-2</v>
      </c>
      <c r="L305">
        <f>_xlfn.PERCENTILE.EXC($H$3:H305,0.05)</f>
        <v>-2.1139344675462836E-2</v>
      </c>
      <c r="M305">
        <f>_xlfn.PERCENTILE.EXC($I$3:I305,0.05)</f>
        <v>-6.4133789586682421E-2</v>
      </c>
      <c r="N305">
        <f t="shared" si="10"/>
        <v>0</v>
      </c>
      <c r="O305">
        <f t="shared" si="11"/>
        <v>0</v>
      </c>
      <c r="P305">
        <f t="shared" si="8"/>
        <v>0</v>
      </c>
      <c r="Q305">
        <f t="shared" si="9"/>
        <v>0</v>
      </c>
    </row>
    <row r="306" spans="1:17">
      <c r="A306">
        <v>304</v>
      </c>
      <c r="B306" s="1">
        <v>43669</v>
      </c>
      <c r="C306">
        <f>LN(Precios!B306/Precios!B305)</f>
        <v>6.5035612784806861E-3</v>
      </c>
      <c r="D306">
        <f>LN(Precios!C306/Precios!C305)</f>
        <v>-6.6706957206200982E-3</v>
      </c>
      <c r="E306">
        <f>LN(Precios!D306/Precios!D305)</f>
        <v>2.9776696939243126E-3</v>
      </c>
      <c r="F306">
        <f>LN(Precios!G306/Precios!G305)</f>
        <v>-2.8767139003185418E-2</v>
      </c>
      <c r="G306">
        <f>SUMPRODUCT(Rendimientos!E306:F306,FE!$B$34:$C$34)</f>
        <v>-5.3521774433614257E-2</v>
      </c>
      <c r="H306">
        <f>SUMPRODUCT(E306:F306,FE!$B$24:$C$24)</f>
        <v>-7.9105324049417204E-3</v>
      </c>
      <c r="I306">
        <f>SUMPRODUCT(E306:F306,FE!$B$34:$C$34)</f>
        <v>-5.3521774433614257E-2</v>
      </c>
      <c r="J306">
        <f>_xlfn.NORM.S.INV(0.05)*_xlfn.STDEV.P($H$3:H306)</f>
        <v>-2.1446082391781255E-2</v>
      </c>
      <c r="K306">
        <f>_xlfn.NORM.S.INV(0.05)*_xlfn.STDEV.P($I$3:I306)</f>
        <v>-7.1485253518738065E-2</v>
      </c>
      <c r="L306">
        <f>_xlfn.PERCENTILE.EXC($H$3:H306,0.05)</f>
        <v>-2.1130075752421595E-2</v>
      </c>
      <c r="M306">
        <f>_xlfn.PERCENTILE.EXC($I$3:I306,0.05)</f>
        <v>-6.411042822702917E-2</v>
      </c>
      <c r="N306">
        <f t="shared" si="10"/>
        <v>0</v>
      </c>
      <c r="O306">
        <f t="shared" si="11"/>
        <v>0</v>
      </c>
      <c r="P306">
        <f t="shared" si="8"/>
        <v>0</v>
      </c>
      <c r="Q306">
        <f t="shared" si="9"/>
        <v>0</v>
      </c>
    </row>
    <row r="307" spans="1:17">
      <c r="A307">
        <v>305</v>
      </c>
      <c r="B307" s="1">
        <v>43670</v>
      </c>
      <c r="C307">
        <f>LN(Precios!B307/Precios!B306)</f>
        <v>-2.9008155947927482E-3</v>
      </c>
      <c r="D307">
        <f>LN(Precios!C307/Precios!C306)</f>
        <v>5.6611912898676805E-3</v>
      </c>
      <c r="E307">
        <f>LN(Precios!D307/Precios!D306)</f>
        <v>2.1235179694032154E-4</v>
      </c>
      <c r="F307">
        <f>LN(Precios!G307/Precios!G306)</f>
        <v>2.1419993072595699E-2</v>
      </c>
      <c r="G307">
        <f>SUMPRODUCT(Rendimientos!E307:F307,FE!$B$34:$C$34)</f>
        <v>3.795773419201099E-2</v>
      </c>
      <c r="H307">
        <f>SUMPRODUCT(E307:F307,FE!$B$24:$C$24)</f>
        <v>7.486394190858189E-3</v>
      </c>
      <c r="I307">
        <f>SUMPRODUCT(E307:F307,FE!$B$34:$C$34)</f>
        <v>3.795773419201099E-2</v>
      </c>
      <c r="J307">
        <f>_xlfn.NORM.S.INV(0.05)*_xlfn.STDEV.P($H$3:H307)</f>
        <v>-2.1420919466835629E-2</v>
      </c>
      <c r="K307">
        <f>_xlfn.NORM.S.INV(0.05)*_xlfn.STDEV.P($I$3:I307)</f>
        <v>-7.146637569443709E-2</v>
      </c>
      <c r="L307">
        <f>_xlfn.PERCENTILE.EXC($H$3:H307,0.05)</f>
        <v>-2.1120806829380355E-2</v>
      </c>
      <c r="M307">
        <f>_xlfn.PERCENTILE.EXC($I$3:I307,0.05)</f>
        <v>-6.4087066867375919E-2</v>
      </c>
      <c r="N307">
        <f t="shared" si="10"/>
        <v>0</v>
      </c>
      <c r="O307">
        <f t="shared" si="11"/>
        <v>0</v>
      </c>
      <c r="P307">
        <f t="shared" si="8"/>
        <v>0</v>
      </c>
      <c r="Q307">
        <f t="shared" si="9"/>
        <v>0</v>
      </c>
    </row>
    <row r="308" spans="1:17">
      <c r="A308">
        <v>306</v>
      </c>
      <c r="B308" s="1">
        <v>43671</v>
      </c>
      <c r="C308">
        <f>LN(Precios!B308/Precios!B307)</f>
        <v>-4.7413339279625327E-3</v>
      </c>
      <c r="D308">
        <f>LN(Precios!C308/Precios!C307)</f>
        <v>-5.7078513288627885E-3</v>
      </c>
      <c r="E308">
        <f>LN(Precios!D308/Precios!D307)</f>
        <v>1.349756871289484E-2</v>
      </c>
      <c r="F308">
        <f>LN(Precios!G308/Precios!G307)</f>
        <v>-2.0097521324124536E-2</v>
      </c>
      <c r="G308">
        <f>SUMPRODUCT(Rendimientos!E308:F308,FE!$B$34:$C$34)</f>
        <v>-4.6295008102319062E-2</v>
      </c>
      <c r="H308">
        <f>SUMPRODUCT(E308:F308,FE!$B$24:$C$24)</f>
        <v>1.9747356933979615E-3</v>
      </c>
      <c r="I308">
        <f>SUMPRODUCT(E308:F308,FE!$B$34:$C$34)</f>
        <v>-4.6295008102319062E-2</v>
      </c>
      <c r="J308">
        <f>_xlfn.NORM.S.INV(0.05)*_xlfn.STDEV.P($H$3:H308)</f>
        <v>-2.1386312898301927E-2</v>
      </c>
      <c r="K308">
        <f>_xlfn.NORM.S.INV(0.05)*_xlfn.STDEV.P($I$3:I308)</f>
        <v>-7.1471759945279698E-2</v>
      </c>
      <c r="L308">
        <f>_xlfn.PERCENTILE.EXC($H$3:H308,0.05)</f>
        <v>-2.1111537906339115E-2</v>
      </c>
      <c r="M308">
        <f>_xlfn.PERCENTILE.EXC($I$3:I308,0.05)</f>
        <v>-6.4063705507722668E-2</v>
      </c>
      <c r="N308">
        <f t="shared" si="10"/>
        <v>0</v>
      </c>
      <c r="O308">
        <f t="shared" si="11"/>
        <v>0</v>
      </c>
      <c r="P308">
        <f t="shared" si="8"/>
        <v>0</v>
      </c>
      <c r="Q308">
        <f t="shared" si="9"/>
        <v>0</v>
      </c>
    </row>
    <row r="309" spans="1:17">
      <c r="A309">
        <v>307</v>
      </c>
      <c r="B309" s="1">
        <v>43672</v>
      </c>
      <c r="C309">
        <f>LN(Precios!B309/Precios!B308)</f>
        <v>1.8945984229591232E-3</v>
      </c>
      <c r="D309">
        <f>LN(Precios!C309/Precios!C308)</f>
        <v>-6.3634298041035427E-3</v>
      </c>
      <c r="E309">
        <f>LN(Precios!D309/Precios!D308)</f>
        <v>1.0004946931532801E-2</v>
      </c>
      <c r="F309">
        <f>LN(Precios!G309/Precios!G308)</f>
        <v>-2.9038562818397954E-2</v>
      </c>
      <c r="G309">
        <f>SUMPRODUCT(Rendimientos!E309:F309,FE!$B$34:$C$34)</f>
        <v>-5.9484733056995968E-2</v>
      </c>
      <c r="H309">
        <f>SUMPRODUCT(E309:F309,FE!$B$24:$C$24)</f>
        <v>-3.3866481750081242E-3</v>
      </c>
      <c r="I309">
        <f>SUMPRODUCT(E309:F309,FE!$B$34:$C$34)</f>
        <v>-5.9484733056995968E-2</v>
      </c>
      <c r="J309">
        <f>_xlfn.NORM.S.INV(0.05)*_xlfn.STDEV.P($H$3:H309)</f>
        <v>-2.13546338501381E-2</v>
      </c>
      <c r="K309">
        <f>_xlfn.NORM.S.INV(0.05)*_xlfn.STDEV.P($I$3:I309)</f>
        <v>-7.1558873862826458E-2</v>
      </c>
      <c r="L309">
        <f>_xlfn.PERCENTILE.EXC($H$3:H309,0.05)</f>
        <v>-2.1102268983297874E-2</v>
      </c>
      <c r="M309">
        <f>_xlfn.PERCENTILE.EXC($I$3:I309,0.05)</f>
        <v>-6.4040344148069431E-2</v>
      </c>
      <c r="N309">
        <f t="shared" si="10"/>
        <v>0</v>
      </c>
      <c r="O309">
        <f t="shared" si="11"/>
        <v>0</v>
      </c>
      <c r="P309">
        <f t="shared" si="8"/>
        <v>0</v>
      </c>
      <c r="Q309">
        <f t="shared" si="9"/>
        <v>0</v>
      </c>
    </row>
    <row r="310" spans="1:17">
      <c r="A310">
        <v>308</v>
      </c>
      <c r="B310" s="1">
        <v>43675</v>
      </c>
      <c r="C310">
        <f>LN(Precios!B310/Precios!B309)</f>
        <v>1.0622306369854416E-3</v>
      </c>
      <c r="D310">
        <f>LN(Precios!C310/Precios!C309)</f>
        <v>1.4713790513210898E-2</v>
      </c>
      <c r="E310">
        <f>LN(Precios!D310/Precios!D309)</f>
        <v>1.1957261761176258E-2</v>
      </c>
      <c r="F310">
        <f>LN(Precios!G310/Precios!G309)</f>
        <v>7.3558005401748762E-3</v>
      </c>
      <c r="G310">
        <f>SUMPRODUCT(Rendimientos!E310:F310,FE!$B$34:$C$34)</f>
        <v>3.7675762084429278E-3</v>
      </c>
      <c r="H310">
        <f>SUMPRODUCT(E310:F310,FE!$B$24:$C$24)</f>
        <v>1.0378999305654845E-2</v>
      </c>
      <c r="I310">
        <f>SUMPRODUCT(E310:F310,FE!$B$34:$C$34)</f>
        <v>3.7675762084429278E-3</v>
      </c>
      <c r="J310">
        <f>_xlfn.NORM.S.INV(0.05)*_xlfn.STDEV.P($H$3:H310)</f>
        <v>-2.133983706684453E-2</v>
      </c>
      <c r="K310">
        <f>_xlfn.NORM.S.INV(0.05)*_xlfn.STDEV.P($I$3:I310)</f>
        <v>-7.1444733811063948E-2</v>
      </c>
      <c r="L310">
        <f>_xlfn.PERCENTILE.EXC($H$3:H310,0.05)</f>
        <v>-2.1093000060256634E-2</v>
      </c>
      <c r="M310">
        <f>_xlfn.PERCENTILE.EXC($I$3:I310,0.05)</f>
        <v>-6.401698278841618E-2</v>
      </c>
      <c r="N310">
        <f t="shared" si="10"/>
        <v>0</v>
      </c>
      <c r="O310">
        <f t="shared" si="11"/>
        <v>0</v>
      </c>
      <c r="P310">
        <f t="shared" si="8"/>
        <v>0</v>
      </c>
      <c r="Q310">
        <f t="shared" si="9"/>
        <v>0</v>
      </c>
    </row>
    <row r="311" spans="1:17">
      <c r="A311">
        <v>309</v>
      </c>
      <c r="B311" s="1">
        <v>43676</v>
      </c>
      <c r="C311">
        <f>LN(Precios!B311/Precios!B310)</f>
        <v>-8.5741534417890959E-4</v>
      </c>
      <c r="D311">
        <f>LN(Precios!C311/Precios!C310)</f>
        <v>-2.848274171894065E-3</v>
      </c>
      <c r="E311">
        <f>LN(Precios!D311/Precios!D310)</f>
        <v>-1.0023425948895298E-2</v>
      </c>
      <c r="F311">
        <f>LN(Precios!G311/Precios!G310)</f>
        <v>1.9608430086389645E-2</v>
      </c>
      <c r="G311">
        <f>SUMPRODUCT(Rendimientos!E311:F311,FE!$B$34:$C$34)</f>
        <v>4.2715382794131639E-2</v>
      </c>
      <c r="H311">
        <f>SUMPRODUCT(E311:F311,FE!$B$24:$C$24)</f>
        <v>1.4005117755721674E-4</v>
      </c>
      <c r="I311">
        <f>SUMPRODUCT(E311:F311,FE!$B$34:$C$34)</f>
        <v>4.2715382794131639E-2</v>
      </c>
      <c r="J311">
        <f>_xlfn.NORM.S.INV(0.05)*_xlfn.STDEV.P($H$3:H311)</f>
        <v>-2.1305315550556054E-2</v>
      </c>
      <c r="K311">
        <f>_xlfn.NORM.S.INV(0.05)*_xlfn.STDEV.P($I$3:I311)</f>
        <v>-7.1451782744310507E-2</v>
      </c>
      <c r="L311">
        <f>_xlfn.PERCENTILE.EXC($H$3:H311,0.05)</f>
        <v>-2.1083731137215393E-2</v>
      </c>
      <c r="M311">
        <f>_xlfn.PERCENTILE.EXC($I$3:I311,0.05)</f>
        <v>-6.3993621428762928E-2</v>
      </c>
      <c r="N311">
        <f t="shared" si="10"/>
        <v>0</v>
      </c>
      <c r="O311">
        <f t="shared" si="11"/>
        <v>0</v>
      </c>
      <c r="P311">
        <f t="shared" si="8"/>
        <v>0</v>
      </c>
      <c r="Q311">
        <f t="shared" si="9"/>
        <v>0</v>
      </c>
    </row>
    <row r="312" spans="1:17">
      <c r="A312">
        <v>310</v>
      </c>
      <c r="B312" s="1">
        <v>43677</v>
      </c>
      <c r="C312">
        <f>LN(Precios!B312/Precios!B311)</f>
        <v>-1.2347025624634097E-2</v>
      </c>
      <c r="D312">
        <f>LN(Precios!C312/Precios!C311)</f>
        <v>-7.2219645305240309E-3</v>
      </c>
      <c r="E312">
        <f>LN(Precios!D312/Precios!D311)</f>
        <v>-1.3336309349581072E-2</v>
      </c>
      <c r="F312">
        <f>LN(Precios!G312/Precios!G311)</f>
        <v>-1.2787055979209918E-2</v>
      </c>
      <c r="G312">
        <f>SUMPRODUCT(Rendimientos!E312:F312,FE!$B$34:$C$34)</f>
        <v>-1.2358747619496601E-2</v>
      </c>
      <c r="H312">
        <f>SUMPRODUCT(E312:F312,FE!$B$24:$C$24)</f>
        <v>-1.3147920068135224E-2</v>
      </c>
      <c r="I312">
        <f>SUMPRODUCT(E312:F312,FE!$B$34:$C$34)</f>
        <v>-1.2358747619496601E-2</v>
      </c>
      <c r="J312">
        <f>_xlfn.NORM.S.INV(0.05)*_xlfn.STDEV.P($H$3:H312)</f>
        <v>-2.1309333976244238E-2</v>
      </c>
      <c r="K312">
        <f>_xlfn.NORM.S.INV(0.05)*_xlfn.STDEV.P($I$3:I312)</f>
        <v>-7.13430479064905E-2</v>
      </c>
      <c r="L312">
        <f>_xlfn.PERCENTILE.EXC($H$3:H312,0.05)</f>
        <v>-2.1074462214174153E-2</v>
      </c>
      <c r="M312">
        <f>_xlfn.PERCENTILE.EXC($I$3:I312,0.05)</f>
        <v>-6.3970260069109677E-2</v>
      </c>
      <c r="N312">
        <f t="shared" si="10"/>
        <v>0</v>
      </c>
      <c r="O312">
        <f t="shared" si="11"/>
        <v>0</v>
      </c>
      <c r="P312">
        <f t="shared" si="8"/>
        <v>0</v>
      </c>
      <c r="Q312">
        <f t="shared" si="9"/>
        <v>0</v>
      </c>
    </row>
    <row r="313" spans="1:17">
      <c r="A313">
        <v>311</v>
      </c>
      <c r="B313" s="1">
        <v>43678</v>
      </c>
      <c r="C313">
        <f>LN(Precios!B313/Precios!B312)</f>
        <v>-1.0509437730432553E-2</v>
      </c>
      <c r="D313">
        <f>LN(Precios!C313/Precios!C312)</f>
        <v>-1.2715125113157177E-2</v>
      </c>
      <c r="E313">
        <f>LN(Precios!D313/Precios!D312)</f>
        <v>-8.1443966299835861E-3</v>
      </c>
      <c r="F313">
        <f>LN(Precios!G313/Precios!G312)</f>
        <v>-3.7072993363356593E-2</v>
      </c>
      <c r="G313">
        <f>SUMPRODUCT(Rendimientos!E313:F313,FE!$B$34:$C$34)</f>
        <v>-5.9631543722922745E-2</v>
      </c>
      <c r="H313">
        <f>SUMPRODUCT(E313:F313,FE!$B$24:$C$24)</f>
        <v>-1.8066661737167523E-2</v>
      </c>
      <c r="I313">
        <f>SUMPRODUCT(E313:F313,FE!$B$34:$C$34)</f>
        <v>-5.9631543722922745E-2</v>
      </c>
      <c r="J313">
        <f>_xlfn.NORM.S.INV(0.05)*_xlfn.STDEV.P($H$3:H313)</f>
        <v>-2.1345328681605383E-2</v>
      </c>
      <c r="K313">
        <f>_xlfn.NORM.S.INV(0.05)*_xlfn.STDEV.P($I$3:I313)</f>
        <v>-7.1430247782512543E-2</v>
      </c>
      <c r="L313">
        <f>_xlfn.PERCENTILE.EXC($H$3:H313,0.05)</f>
        <v>-2.1065193291132912E-2</v>
      </c>
      <c r="M313">
        <f>_xlfn.PERCENTILE.EXC($I$3:I313,0.05)</f>
        <v>-6.3946898709456426E-2</v>
      </c>
      <c r="N313">
        <f t="shared" si="10"/>
        <v>0</v>
      </c>
      <c r="O313">
        <f t="shared" si="11"/>
        <v>0</v>
      </c>
      <c r="P313">
        <f t="shared" si="8"/>
        <v>0</v>
      </c>
      <c r="Q313">
        <f t="shared" si="9"/>
        <v>0</v>
      </c>
    </row>
    <row r="314" spans="1:17">
      <c r="A314">
        <v>312</v>
      </c>
      <c r="B314" s="1">
        <v>43679</v>
      </c>
      <c r="C314">
        <f>LN(Precios!B314/Precios!B313)</f>
        <v>-3.708800610988191E-3</v>
      </c>
      <c r="D314">
        <f>LN(Precios!C314/Precios!C313)</f>
        <v>-9.1947893664508177E-3</v>
      </c>
      <c r="E314">
        <f>LN(Precios!D314/Precios!D313)</f>
        <v>-9.8744541808121178E-4</v>
      </c>
      <c r="F314">
        <f>LN(Precios!G314/Precios!G313)</f>
        <v>-2.0963852925639733E-2</v>
      </c>
      <c r="G314">
        <f>SUMPRODUCT(Rendimientos!E314:F314,FE!$B$34:$C$34)</f>
        <v>-3.6541476649178388E-2</v>
      </c>
      <c r="H314">
        <f>SUMPRODUCT(E314:F314,FE!$B$24:$C$24)</f>
        <v>-7.8391849962568799E-3</v>
      </c>
      <c r="I314">
        <f>SUMPRODUCT(E314:F314,FE!$B$34:$C$34)</f>
        <v>-3.6541476649178388E-2</v>
      </c>
      <c r="J314">
        <f>_xlfn.NORM.S.INV(0.05)*_xlfn.STDEV.P($H$3:H314)</f>
        <v>-2.1325055612861316E-2</v>
      </c>
      <c r="K314">
        <f>_xlfn.NORM.S.INV(0.05)*_xlfn.STDEV.P($I$3:I314)</f>
        <v>-7.13872396894802E-2</v>
      </c>
      <c r="L314">
        <f>_xlfn.PERCENTILE.EXC($H$3:H314,0.05)</f>
        <v>-2.1055924368091672E-2</v>
      </c>
      <c r="M314">
        <f>_xlfn.PERCENTILE.EXC($I$3:I314,0.05)</f>
        <v>-6.3923537349803189E-2</v>
      </c>
      <c r="N314">
        <f t="shared" si="10"/>
        <v>0</v>
      </c>
      <c r="O314">
        <f t="shared" si="11"/>
        <v>0</v>
      </c>
      <c r="P314">
        <f t="shared" si="8"/>
        <v>0</v>
      </c>
      <c r="Q314">
        <f t="shared" si="9"/>
        <v>0</v>
      </c>
    </row>
    <row r="315" spans="1:17">
      <c r="A315">
        <v>313</v>
      </c>
      <c r="B315" s="1">
        <v>43682</v>
      </c>
      <c r="C315">
        <f>LN(Precios!B315/Precios!B314)</f>
        <v>-2.9397886422313203E-2</v>
      </c>
      <c r="D315">
        <f>LN(Precios!C315/Precios!C314)</f>
        <v>-1.2108780370648197E-2</v>
      </c>
      <c r="E315">
        <f>LN(Precios!D315/Precios!D314)</f>
        <v>-2.43574771660665E-2</v>
      </c>
      <c r="F315">
        <f>LN(Precios!G315/Precios!G314)</f>
        <v>-1.4652361151099472E-2</v>
      </c>
      <c r="G315">
        <f>SUMPRODUCT(Rendimientos!E315:F315,FE!$B$34:$C$34)</f>
        <v>-7.0843014077626408E-3</v>
      </c>
      <c r="H315">
        <f>SUMPRODUCT(E315:F315,FE!$B$24:$C$24)</f>
        <v>-2.102870408785534E-2</v>
      </c>
      <c r="I315">
        <f>SUMPRODUCT(E315:F315,FE!$B$34:$C$34)</f>
        <v>-7.0843014077626408E-3</v>
      </c>
      <c r="J315">
        <f>_xlfn.NORM.S.INV(0.05)*_xlfn.STDEV.P($H$3:H315)</f>
        <v>-2.1383959649206467E-2</v>
      </c>
      <c r="K315">
        <f>_xlfn.NORM.S.INV(0.05)*_xlfn.STDEV.P($I$3:I315)</f>
        <v>-7.1274505766052973E-2</v>
      </c>
      <c r="L315">
        <f>_xlfn.PERCENTILE.EXC($H$3:H315,0.05)</f>
        <v>-2.1073018971787077E-2</v>
      </c>
      <c r="M315">
        <f>_xlfn.PERCENTILE.EXC($I$3:I315,0.05)</f>
        <v>-6.3900175990149938E-2</v>
      </c>
      <c r="N315">
        <f t="shared" si="10"/>
        <v>0</v>
      </c>
      <c r="O315">
        <f t="shared" si="11"/>
        <v>0</v>
      </c>
      <c r="P315">
        <f t="shared" si="8"/>
        <v>0</v>
      </c>
      <c r="Q315">
        <f t="shared" si="9"/>
        <v>0</v>
      </c>
    </row>
    <row r="316" spans="1:17">
      <c r="A316">
        <v>314</v>
      </c>
      <c r="B316" s="1">
        <v>43683</v>
      </c>
      <c r="C316">
        <f>LN(Precios!B316/Precios!B315)</f>
        <v>1.2050252428897009E-2</v>
      </c>
      <c r="D316">
        <f>LN(Precios!C316/Precios!C315)</f>
        <v>7.2972760557654791E-3</v>
      </c>
      <c r="E316">
        <f>LN(Precios!D316/Precios!D315)</f>
        <v>2.5485906653181477E-2</v>
      </c>
      <c r="F316">
        <f>LN(Precios!G316/Precios!G315)</f>
        <v>3.027847551568881E-2</v>
      </c>
      <c r="G316">
        <f>SUMPRODUCT(Rendimientos!E316:F316,FE!$B$34:$C$34)</f>
        <v>3.4015725788593923E-2</v>
      </c>
      <c r="H316">
        <f>SUMPRODUCT(E316:F316,FE!$B$24:$C$24)</f>
        <v>2.7129717420655515E-2</v>
      </c>
      <c r="I316">
        <f>SUMPRODUCT(E316:F316,FE!$B$34:$C$34)</f>
        <v>3.4015725788593923E-2</v>
      </c>
      <c r="J316">
        <f>_xlfn.NORM.S.INV(0.05)*_xlfn.STDEV.P($H$3:H316)</f>
        <v>-2.1493498578590058E-2</v>
      </c>
      <c r="K316">
        <f>_xlfn.NORM.S.INV(0.05)*_xlfn.STDEV.P($I$3:I316)</f>
        <v>-7.1240451220493051E-2</v>
      </c>
      <c r="L316">
        <f>_xlfn.PERCENTILE.EXC($H$3:H316,0.05)</f>
        <v>-2.1065633157798455E-2</v>
      </c>
      <c r="M316">
        <f>_xlfn.PERCENTILE.EXC($I$3:I316,0.05)</f>
        <v>-6.3876814630496687E-2</v>
      </c>
      <c r="N316">
        <f t="shared" si="10"/>
        <v>1</v>
      </c>
      <c r="O316">
        <f t="shared" si="11"/>
        <v>0</v>
      </c>
      <c r="P316">
        <f t="shared" si="8"/>
        <v>1</v>
      </c>
      <c r="Q316">
        <f t="shared" si="9"/>
        <v>0</v>
      </c>
    </row>
    <row r="317" spans="1:17">
      <c r="A317">
        <v>315</v>
      </c>
      <c r="B317" s="1">
        <v>43684</v>
      </c>
      <c r="C317">
        <f>LN(Precios!B317/Precios!B316)</f>
        <v>-8.6285444118717873E-4</v>
      </c>
      <c r="D317">
        <f>LN(Precios!C317/Precios!C316)</f>
        <v>1.6124662626882866E-2</v>
      </c>
      <c r="E317">
        <f>LN(Precios!D317/Precios!D316)</f>
        <v>-5.067394201745818E-2</v>
      </c>
      <c r="F317">
        <f>LN(Precios!G317/Precios!G316)</f>
        <v>8.8770422642681975E-3</v>
      </c>
      <c r="G317">
        <f>SUMPRODUCT(Rendimientos!E317:F317,FE!$B$34:$C$34)</f>
        <v>5.5314962854148858E-2</v>
      </c>
      <c r="H317">
        <f>SUMPRODUCT(E317:F317,FE!$B$24:$C$24)</f>
        <v>-3.0248455814894729E-2</v>
      </c>
      <c r="I317">
        <f>SUMPRODUCT(E317:F317,FE!$B$34:$C$34)</f>
        <v>5.5314962854148858E-2</v>
      </c>
      <c r="J317">
        <f>_xlfn.NORM.S.INV(0.05)*_xlfn.STDEV.P($H$3:H317)</f>
        <v>-2.1646528526676378E-2</v>
      </c>
      <c r="K317">
        <f>_xlfn.NORM.S.INV(0.05)*_xlfn.STDEV.P($I$3:I317)</f>
        <v>-7.1325965985755829E-2</v>
      </c>
      <c r="L317">
        <f>_xlfn.PERCENTILE.EXC($H$3:H317,0.05)</f>
        <v>-2.118425443466981E-2</v>
      </c>
      <c r="M317">
        <f>_xlfn.PERCENTILE.EXC($I$3:I317,0.05)</f>
        <v>-6.3853453270843435E-2</v>
      </c>
      <c r="N317">
        <f t="shared" si="10"/>
        <v>0</v>
      </c>
      <c r="O317">
        <f t="shared" si="11"/>
        <v>0</v>
      </c>
      <c r="P317">
        <f t="shared" si="8"/>
        <v>0</v>
      </c>
      <c r="Q317">
        <f t="shared" si="9"/>
        <v>0</v>
      </c>
    </row>
    <row r="318" spans="1:17">
      <c r="A318">
        <v>316</v>
      </c>
      <c r="B318" s="1">
        <v>43685</v>
      </c>
      <c r="C318">
        <f>LN(Precios!B318/Precios!B317)</f>
        <v>1.4169108215899423E-2</v>
      </c>
      <c r="D318">
        <f>LN(Precios!C318/Precios!C317)</f>
        <v>1.7459736926612256E-4</v>
      </c>
      <c r="E318">
        <f>LN(Precios!D318/Precios!D317)</f>
        <v>2.2219062547213821E-2</v>
      </c>
      <c r="F318">
        <f>LN(Precios!G318/Precios!G317)</f>
        <v>-2.221811394817491E-3</v>
      </c>
      <c r="G318">
        <f>SUMPRODUCT(Rendimientos!E318:F318,FE!$B$34:$C$34)</f>
        <v>-2.1280830770515884E-2</v>
      </c>
      <c r="H318">
        <f>SUMPRODUCT(E318:F318,FE!$B$24:$C$24)</f>
        <v>1.3836048571830356E-2</v>
      </c>
      <c r="I318">
        <f>SUMPRODUCT(E318:F318,FE!$B$34:$C$34)</f>
        <v>-2.1280830770515884E-2</v>
      </c>
      <c r="J318">
        <f>_xlfn.NORM.S.INV(0.05)*_xlfn.STDEV.P($H$3:H318)</f>
        <v>-2.1648121218940938E-2</v>
      </c>
      <c r="K318">
        <f>_xlfn.NORM.S.INV(0.05)*_xlfn.STDEV.P($I$3:I318)</f>
        <v>-7.1235296008109253E-2</v>
      </c>
      <c r="L318">
        <f>_xlfn.PERCENTILE.EXC($H$3:H318,0.05)</f>
        <v>-2.1182295917909308E-2</v>
      </c>
      <c r="M318">
        <f>_xlfn.PERCENTILE.EXC($I$3:I318,0.05)</f>
        <v>-6.3830091911190184E-2</v>
      </c>
      <c r="N318">
        <f t="shared" si="10"/>
        <v>0</v>
      </c>
      <c r="O318">
        <f t="shared" si="11"/>
        <v>0</v>
      </c>
      <c r="P318">
        <f t="shared" ref="P318:P381" si="12">IF(L318&gt;H319,1,0)</f>
        <v>0</v>
      </c>
      <c r="Q318">
        <f t="shared" ref="Q318:Q381" si="13">IF(M318&gt;I319,1,0)</f>
        <v>0</v>
      </c>
    </row>
    <row r="319" spans="1:17">
      <c r="A319">
        <v>317</v>
      </c>
      <c r="B319" s="1">
        <v>43686</v>
      </c>
      <c r="C319">
        <f>LN(Precios!B319/Precios!B318)</f>
        <v>-3.4462737773498665E-3</v>
      </c>
      <c r="D319">
        <f>LN(Precios!C319/Precios!C318)</f>
        <v>-4.4867284859787573E-4</v>
      </c>
      <c r="E319">
        <f>LN(Precios!D319/Precios!D318)</f>
        <v>4.5584536805715788E-3</v>
      </c>
      <c r="F319">
        <f>LN(Precios!G319/Precios!G318)</f>
        <v>2.2794735350861805E-2</v>
      </c>
      <c r="G319">
        <f>SUMPRODUCT(Rendimientos!E319:F319,FE!$B$34:$C$34)</f>
        <v>3.7015407104216802E-2</v>
      </c>
      <c r="H319">
        <f>SUMPRODUCT(E319:F319,FE!$B$24:$C$24)</f>
        <v>1.0813344748037503E-2</v>
      </c>
      <c r="I319">
        <f>SUMPRODUCT(E319:F319,FE!$B$34:$C$34)</f>
        <v>3.7015407104216802E-2</v>
      </c>
      <c r="J319">
        <f>_xlfn.NORM.S.INV(0.05)*_xlfn.STDEV.P($H$3:H319)</f>
        <v>-2.1635302346117914E-2</v>
      </c>
      <c r="K319">
        <f>_xlfn.NORM.S.INV(0.05)*_xlfn.STDEV.P($I$3:I319)</f>
        <v>-7.1214112814034045E-2</v>
      </c>
      <c r="L319">
        <f>_xlfn.PERCENTILE.EXC($H$3:H319,0.05)</f>
        <v>-2.1180337401148806E-2</v>
      </c>
      <c r="M319">
        <f>_xlfn.PERCENTILE.EXC($I$3:I319,0.05)</f>
        <v>-6.3806730551536947E-2</v>
      </c>
      <c r="N319">
        <f t="shared" si="10"/>
        <v>0</v>
      </c>
      <c r="O319">
        <f t="shared" si="11"/>
        <v>0</v>
      </c>
      <c r="P319">
        <f t="shared" si="12"/>
        <v>0</v>
      </c>
      <c r="Q319">
        <f t="shared" si="13"/>
        <v>0</v>
      </c>
    </row>
    <row r="320" spans="1:17">
      <c r="A320">
        <v>318</v>
      </c>
      <c r="B320" s="1">
        <v>43689</v>
      </c>
      <c r="C320">
        <f>LN(Precios!B320/Precios!B319)</f>
        <v>-1.456377436090313E-2</v>
      </c>
      <c r="D320">
        <f>LN(Precios!C320/Precios!C319)</f>
        <v>-1.4203610325668312E-2</v>
      </c>
      <c r="E320">
        <f>LN(Precios!D320/Precios!D319)</f>
        <v>-2.0199760720176495E-2</v>
      </c>
      <c r="F320">
        <f>LN(Precios!G320/Precios!G319)</f>
        <v>3.5698482034836228E-3</v>
      </c>
      <c r="G320">
        <f>SUMPRODUCT(Rendimientos!E320:F320,FE!$B$34:$C$34)</f>
        <v>2.210541440718379E-2</v>
      </c>
      <c r="H320">
        <f>SUMPRODUCT(E320:F320,FE!$B$24:$C$24)</f>
        <v>-1.2046984994191903E-2</v>
      </c>
      <c r="I320">
        <f>SUMPRODUCT(E320:F320,FE!$B$34:$C$34)</f>
        <v>2.210541440718379E-2</v>
      </c>
      <c r="J320">
        <f>_xlfn.NORM.S.INV(0.05)*_xlfn.STDEV.P($H$3:H320)</f>
        <v>-2.1631785449938122E-2</v>
      </c>
      <c r="K320">
        <f>_xlfn.NORM.S.INV(0.05)*_xlfn.STDEV.P($I$3:I320)</f>
        <v>-7.1136516980444126E-2</v>
      </c>
      <c r="L320">
        <f>_xlfn.PERCENTILE.EXC($H$3:H320,0.05)</f>
        <v>-2.11783788843883E-2</v>
      </c>
      <c r="M320">
        <f>_xlfn.PERCENTILE.EXC($I$3:I320,0.05)</f>
        <v>-6.3783369191883696E-2</v>
      </c>
      <c r="N320">
        <f t="shared" si="10"/>
        <v>0</v>
      </c>
      <c r="O320">
        <f t="shared" si="11"/>
        <v>0</v>
      </c>
      <c r="P320">
        <f t="shared" si="12"/>
        <v>0</v>
      </c>
      <c r="Q320">
        <f t="shared" si="13"/>
        <v>0</v>
      </c>
    </row>
    <row r="321" spans="1:17">
      <c r="A321">
        <v>319</v>
      </c>
      <c r="B321" s="1">
        <v>43690</v>
      </c>
      <c r="C321">
        <f>LN(Precios!B321/Precios!B320)</f>
        <v>1.4277284741338901E-2</v>
      </c>
      <c r="D321">
        <f>LN(Precios!C321/Precios!C320)</f>
        <v>-9.4472104865953536E-3</v>
      </c>
      <c r="E321">
        <f>LN(Precios!D321/Precios!D320)</f>
        <v>9.2389570509724111E-3</v>
      </c>
      <c r="F321">
        <f>LN(Precios!G321/Precios!G320)</f>
        <v>-2.1549421462382822E-2</v>
      </c>
      <c r="G321">
        <f>SUMPRODUCT(Rendimientos!E321:F321,FE!$B$34:$C$34)</f>
        <v>-4.5558231622941432E-2</v>
      </c>
      <c r="H321">
        <f>SUMPRODUCT(E321:F321,FE!$B$24:$C$24)</f>
        <v>-1.3211975477956705E-3</v>
      </c>
      <c r="I321">
        <f>SUMPRODUCT(E321:F321,FE!$B$34:$C$34)</f>
        <v>-4.5558231622941432E-2</v>
      </c>
      <c r="J321">
        <f>_xlfn.NORM.S.INV(0.05)*_xlfn.STDEV.P($H$3:H321)</f>
        <v>-2.1598425234662891E-2</v>
      </c>
      <c r="K321">
        <f>_xlfn.NORM.S.INV(0.05)*_xlfn.STDEV.P($I$3:I321)</f>
        <v>-7.1138491125825057E-2</v>
      </c>
      <c r="L321">
        <f>_xlfn.PERCENTILE.EXC($H$3:H321,0.05)</f>
        <v>-2.1176420367627798E-2</v>
      </c>
      <c r="M321">
        <f>_xlfn.PERCENTILE.EXC($I$3:I321,0.05)</f>
        <v>-6.3760007832230445E-2</v>
      </c>
      <c r="N321">
        <f t="shared" si="10"/>
        <v>1</v>
      </c>
      <c r="O321">
        <f t="shared" si="11"/>
        <v>0</v>
      </c>
      <c r="P321">
        <f t="shared" si="12"/>
        <v>1</v>
      </c>
      <c r="Q321">
        <f t="shared" si="13"/>
        <v>0</v>
      </c>
    </row>
    <row r="322" spans="1:17">
      <c r="A322">
        <v>320</v>
      </c>
      <c r="B322" s="1">
        <v>43691</v>
      </c>
      <c r="C322">
        <f>LN(Precios!B322/Precios!B321)</f>
        <v>-3.0933701459463135E-2</v>
      </c>
      <c r="D322">
        <f>LN(Precios!C322/Precios!C321)</f>
        <v>-2.1156454532518625E-2</v>
      </c>
      <c r="E322">
        <f>LN(Precios!D322/Precios!D321)</f>
        <v>-3.0833243659194765E-2</v>
      </c>
      <c r="F322">
        <f>LN(Precios!G322/Precios!G321)</f>
        <v>-1.1324545588108291E-2</v>
      </c>
      <c r="G322">
        <f>SUMPRODUCT(Rendimientos!E322:F322,FE!$B$34:$C$34)</f>
        <v>3.8883578217026246E-3</v>
      </c>
      <c r="H322">
        <f>SUMPRODUCT(E322:F322,FE!$B$24:$C$24)</f>
        <v>-2.4141924479719377E-2</v>
      </c>
      <c r="I322">
        <f>SUMPRODUCT(E322:F322,FE!$B$34:$C$34)</f>
        <v>3.8883578217026246E-3</v>
      </c>
      <c r="J322">
        <f>_xlfn.NORM.S.INV(0.05)*_xlfn.STDEV.P($H$3:H322)</f>
        <v>-2.1681873149289183E-2</v>
      </c>
      <c r="K322">
        <f>_xlfn.NORM.S.INV(0.05)*_xlfn.STDEV.P($I$3:I322)</f>
        <v>-7.1029305727455264E-2</v>
      </c>
      <c r="L322">
        <f>_xlfn.PERCENTILE.EXC($H$3:H322,0.05)</f>
        <v>-2.1213632186077361E-2</v>
      </c>
      <c r="M322">
        <f>_xlfn.PERCENTILE.EXC($I$3:I322,0.05)</f>
        <v>-6.3708931091202445E-2</v>
      </c>
      <c r="N322">
        <f t="shared" si="10"/>
        <v>0</v>
      </c>
      <c r="O322">
        <f t="shared" si="11"/>
        <v>0</v>
      </c>
      <c r="P322">
        <f t="shared" si="12"/>
        <v>0</v>
      </c>
      <c r="Q322">
        <f t="shared" si="13"/>
        <v>0</v>
      </c>
    </row>
    <row r="323" spans="1:17">
      <c r="A323">
        <v>321</v>
      </c>
      <c r="B323" s="1">
        <v>43692</v>
      </c>
      <c r="C323">
        <f>LN(Precios!B323/Precios!B322)</f>
        <v>3.9158816175325177E-3</v>
      </c>
      <c r="D323">
        <f>LN(Precios!C323/Precios!C322)</f>
        <v>-1.9659628883355964E-3</v>
      </c>
      <c r="E323">
        <f>LN(Precios!D323/Precios!D322)</f>
        <v>4.2064209848921962E-3</v>
      </c>
      <c r="F323">
        <f>LN(Precios!G323/Precios!G322)</f>
        <v>-4.1104052460738333E-3</v>
      </c>
      <c r="G323">
        <f>SUMPRODUCT(Rendimientos!E323:F323,FE!$B$34:$C$34)</f>
        <v>-1.0595875146055821E-2</v>
      </c>
      <c r="H323">
        <f>SUMPRODUCT(E323:F323,FE!$B$24:$C$24)</f>
        <v>1.3538196135015669E-3</v>
      </c>
      <c r="I323">
        <f>SUMPRODUCT(E323:F323,FE!$B$34:$C$34)</f>
        <v>-1.0595875146055821E-2</v>
      </c>
      <c r="J323">
        <f>_xlfn.NORM.S.INV(0.05)*_xlfn.STDEV.P($H$3:H323)</f>
        <v>-2.1648287347275887E-2</v>
      </c>
      <c r="K323">
        <f>_xlfn.NORM.S.INV(0.05)*_xlfn.STDEV.P($I$3:I323)</f>
        <v>-7.0922980076131056E-2</v>
      </c>
      <c r="L323">
        <f>_xlfn.PERCENTILE.EXC($H$3:H323,0.05)</f>
        <v>-2.1211673669316856E-2</v>
      </c>
      <c r="M323">
        <f>_xlfn.PERCENTILE.EXC($I$3:I323,0.05)</f>
        <v>-6.3657854350174459E-2</v>
      </c>
      <c r="N323">
        <f t="shared" si="10"/>
        <v>0</v>
      </c>
      <c r="O323">
        <f t="shared" si="11"/>
        <v>0</v>
      </c>
      <c r="P323">
        <f t="shared" si="12"/>
        <v>0</v>
      </c>
      <c r="Q323">
        <f t="shared" si="13"/>
        <v>0</v>
      </c>
    </row>
    <row r="324" spans="1:17">
      <c r="A324">
        <v>322</v>
      </c>
      <c r="B324" s="1">
        <v>43693</v>
      </c>
      <c r="C324">
        <f>LN(Precios!B324/Precios!B323)</f>
        <v>1.1915719218292998E-2</v>
      </c>
      <c r="D324">
        <f>LN(Precios!C324/Precios!C323)</f>
        <v>1.9647233423999943E-2</v>
      </c>
      <c r="E324">
        <f>LN(Precios!D324/Precios!D323)</f>
        <v>1.3328070418148928E-2</v>
      </c>
      <c r="F324">
        <f>LN(Precios!G324/Precios!G323)</f>
        <v>2.847990051486329E-2</v>
      </c>
      <c r="G324">
        <f>SUMPRODUCT(Rendimientos!E324:F324,FE!$B$34:$C$34)</f>
        <v>4.0295313665616131E-2</v>
      </c>
      <c r="H324">
        <f>SUMPRODUCT(E324:F324,FE!$B$24:$C$24)</f>
        <v>1.8525020566275904E-2</v>
      </c>
      <c r="I324">
        <f>SUMPRODUCT(E324:F324,FE!$B$34:$C$34)</f>
        <v>4.0295313665616131E-2</v>
      </c>
      <c r="J324">
        <f>_xlfn.NORM.S.INV(0.05)*_xlfn.STDEV.P($H$3:H324)</f>
        <v>-2.1678841208495631E-2</v>
      </c>
      <c r="K324">
        <f>_xlfn.NORM.S.INV(0.05)*_xlfn.STDEV.P($I$3:I324)</f>
        <v>-7.0918517882142998E-2</v>
      </c>
      <c r="L324">
        <f>_xlfn.PERCENTILE.EXC($H$3:H324,0.05)</f>
        <v>-2.1209715152556353E-2</v>
      </c>
      <c r="M324">
        <f>_xlfn.PERCENTILE.EXC($I$3:I324,0.05)</f>
        <v>-6.3606777609146459E-2</v>
      </c>
      <c r="N324">
        <f t="shared" si="10"/>
        <v>0</v>
      </c>
      <c r="O324">
        <f t="shared" si="11"/>
        <v>0</v>
      </c>
      <c r="P324">
        <f t="shared" si="12"/>
        <v>0</v>
      </c>
      <c r="Q324">
        <f t="shared" si="13"/>
        <v>0</v>
      </c>
    </row>
    <row r="325" spans="1:17">
      <c r="A325">
        <v>323</v>
      </c>
      <c r="B325" s="1">
        <v>43696</v>
      </c>
      <c r="C325">
        <f>LN(Precios!B325/Precios!B324)</f>
        <v>9.6029710427169793E-3</v>
      </c>
      <c r="D325">
        <f>LN(Precios!C325/Precios!C324)</f>
        <v>5.4951050154724568E-3</v>
      </c>
      <c r="E325">
        <f>LN(Precios!D325/Precios!D324)</f>
        <v>6.6545900640529033E-4</v>
      </c>
      <c r="F325">
        <f>LN(Precios!G325/Precios!G324)</f>
        <v>1.8505977354190441E-2</v>
      </c>
      <c r="G325">
        <f>SUMPRODUCT(Rendimientos!E325:F325,FE!$B$34:$C$34)</f>
        <v>3.2418032449658934E-2</v>
      </c>
      <c r="H325">
        <f>SUMPRODUCT(E325:F325,FE!$B$24:$C$24)</f>
        <v>6.7846065864912977E-3</v>
      </c>
      <c r="I325">
        <f>SUMPRODUCT(E325:F325,FE!$B$34:$C$34)</f>
        <v>3.2418032449658934E-2</v>
      </c>
      <c r="J325">
        <f>_xlfn.NORM.S.INV(0.05)*_xlfn.STDEV.P($H$3:H325)</f>
        <v>-2.1653201569528401E-2</v>
      </c>
      <c r="K325">
        <f>_xlfn.NORM.S.INV(0.05)*_xlfn.STDEV.P($I$3:I325)</f>
        <v>-7.0877959085023479E-2</v>
      </c>
      <c r="L325">
        <f>_xlfn.PERCENTILE.EXC($H$3:H325,0.05)</f>
        <v>-2.1207756635795851E-2</v>
      </c>
      <c r="M325">
        <f>_xlfn.PERCENTILE.EXC($I$3:I325,0.05)</f>
        <v>-6.3555700868118473E-2</v>
      </c>
      <c r="N325">
        <f t="shared" ref="N325:N388" si="14">IF(J325&gt;H326,1,0)</f>
        <v>0</v>
      </c>
      <c r="O325">
        <f t="shared" ref="O325:O388" si="15">IF(K325&gt;I326,1,0)</f>
        <v>0</v>
      </c>
      <c r="P325">
        <f t="shared" si="12"/>
        <v>0</v>
      </c>
      <c r="Q325">
        <f t="shared" si="13"/>
        <v>0</v>
      </c>
    </row>
    <row r="326" spans="1:17">
      <c r="A326">
        <v>324</v>
      </c>
      <c r="B326" s="1">
        <v>43697</v>
      </c>
      <c r="C326">
        <f>LN(Precios!B326/Precios!B325)</f>
        <v>-6.6547611980479439E-3</v>
      </c>
      <c r="D326">
        <f>LN(Precios!C326/Precios!C325)</f>
        <v>3.6269679664295853E-3</v>
      </c>
      <c r="E326">
        <f>LN(Precios!D326/Precios!D325)</f>
        <v>-1.1833445652741689E-3</v>
      </c>
      <c r="F326">
        <f>LN(Precios!G326/Precios!G325)</f>
        <v>-1.0093697072640899E-2</v>
      </c>
      <c r="G326">
        <f>SUMPRODUCT(Rendimientos!E326:F326,FE!$B$34:$C$34)</f>
        <v>-1.7041999391330047E-2</v>
      </c>
      <c r="H326">
        <f>SUMPRODUCT(E326:F326,FE!$B$24:$C$24)</f>
        <v>-4.2395204521107404E-3</v>
      </c>
      <c r="I326">
        <f>SUMPRODUCT(E326:F326,FE!$B$34:$C$34)</f>
        <v>-1.7041999391330047E-2</v>
      </c>
      <c r="J326">
        <f>_xlfn.NORM.S.INV(0.05)*_xlfn.STDEV.P($H$3:H326)</f>
        <v>-2.1623879141500862E-2</v>
      </c>
      <c r="K326">
        <f>_xlfn.NORM.S.INV(0.05)*_xlfn.STDEV.P($I$3:I326)</f>
        <v>-7.0782214364952883E-2</v>
      </c>
      <c r="L326">
        <f>_xlfn.PERCENTILE.EXC($H$3:H326,0.05)</f>
        <v>-2.1205798119035349E-2</v>
      </c>
      <c r="M326">
        <f>_xlfn.PERCENTILE.EXC($I$3:I326,0.05)</f>
        <v>-6.3504624127090473E-2</v>
      </c>
      <c r="N326">
        <f t="shared" si="14"/>
        <v>0</v>
      </c>
      <c r="O326">
        <f t="shared" si="15"/>
        <v>0</v>
      </c>
      <c r="P326">
        <f t="shared" si="12"/>
        <v>0</v>
      </c>
      <c r="Q326">
        <f t="shared" si="13"/>
        <v>0</v>
      </c>
    </row>
    <row r="327" spans="1:17">
      <c r="A327">
        <v>325</v>
      </c>
      <c r="B327" s="1">
        <v>43698</v>
      </c>
      <c r="C327">
        <f>LN(Precios!B327/Precios!B326)</f>
        <v>9.2127256380072162E-3</v>
      </c>
      <c r="D327">
        <f>LN(Precios!C327/Precios!C326)</f>
        <v>9.4262023619260549E-3</v>
      </c>
      <c r="E327">
        <f>LN(Precios!D327/Precios!D326)</f>
        <v>4.6513428759762067E-3</v>
      </c>
      <c r="F327">
        <f>LN(Precios!G327/Precios!G326)</f>
        <v>1.0315529116094428E-2</v>
      </c>
      <c r="G327">
        <f>SUMPRODUCT(Rendimientos!E327:F327,FE!$B$34:$C$34)</f>
        <v>1.4732467542847153E-2</v>
      </c>
      <c r="H327">
        <f>SUMPRODUCT(E327:F327,FE!$B$24:$C$24)</f>
        <v>6.5941110651459352E-3</v>
      </c>
      <c r="I327">
        <f>SUMPRODUCT(E327:F327,FE!$B$34:$C$34)</f>
        <v>1.4732467542847153E-2</v>
      </c>
      <c r="J327">
        <f>_xlfn.NORM.S.INV(0.05)*_xlfn.STDEV.P($H$3:H327)</f>
        <v>-2.1598025986079791E-2</v>
      </c>
      <c r="K327">
        <f>_xlfn.NORM.S.INV(0.05)*_xlfn.STDEV.P($I$3:I327)</f>
        <v>-7.0689311313264031E-2</v>
      </c>
      <c r="L327">
        <f>_xlfn.PERCENTILE.EXC($H$3:H327,0.05)</f>
        <v>-2.1203839602274843E-2</v>
      </c>
      <c r="M327">
        <f>_xlfn.PERCENTILE.EXC($I$3:I327,0.05)</f>
        <v>-6.3453547386062487E-2</v>
      </c>
      <c r="N327">
        <f t="shared" si="14"/>
        <v>0</v>
      </c>
      <c r="O327">
        <f t="shared" si="15"/>
        <v>0</v>
      </c>
      <c r="P327">
        <f t="shared" si="12"/>
        <v>0</v>
      </c>
      <c r="Q327">
        <f t="shared" si="13"/>
        <v>0</v>
      </c>
    </row>
    <row r="328" spans="1:17">
      <c r="A328">
        <v>326</v>
      </c>
      <c r="B328" s="1">
        <v>43699</v>
      </c>
      <c r="C328">
        <f>LN(Precios!B328/Precios!B327)</f>
        <v>1.8877149182346745E-3</v>
      </c>
      <c r="D328">
        <f>LN(Precios!C328/Precios!C327)</f>
        <v>1.70031858355492E-3</v>
      </c>
      <c r="E328">
        <f>LN(Precios!D328/Precios!D327)</f>
        <v>2.3543271616355819E-3</v>
      </c>
      <c r="F328">
        <f>LN(Precios!G328/Precios!G327)</f>
        <v>2.4848479179928596E-2</v>
      </c>
      <c r="G328">
        <f>SUMPRODUCT(Rendimientos!E328:F328,FE!$B$34:$C$34)</f>
        <v>4.2389442738489491E-2</v>
      </c>
      <c r="H328">
        <f>SUMPRODUCT(E328:F328,FE!$B$24:$C$24)</f>
        <v>1.0069631908143282E-2</v>
      </c>
      <c r="I328">
        <f>SUMPRODUCT(E328:F328,FE!$B$34:$C$34)</f>
        <v>4.2389442738489491E-2</v>
      </c>
      <c r="J328">
        <f>_xlfn.NORM.S.INV(0.05)*_xlfn.STDEV.P($H$3:H328)</f>
        <v>-2.1582837817712721E-2</v>
      </c>
      <c r="K328">
        <f>_xlfn.NORM.S.INV(0.05)*_xlfn.STDEV.P($I$3:I328)</f>
        <v>-7.069498555989577E-2</v>
      </c>
      <c r="L328">
        <f>_xlfn.PERCENTILE.EXC($H$3:H328,0.05)</f>
        <v>-2.1201881085514341E-2</v>
      </c>
      <c r="M328">
        <f>_xlfn.PERCENTILE.EXC($I$3:I328,0.05)</f>
        <v>-6.3402470645034487E-2</v>
      </c>
      <c r="N328">
        <f t="shared" si="14"/>
        <v>1</v>
      </c>
      <c r="O328">
        <f t="shared" si="15"/>
        <v>0</v>
      </c>
      <c r="P328">
        <f t="shared" si="12"/>
        <v>1</v>
      </c>
      <c r="Q328">
        <f t="shared" si="13"/>
        <v>0</v>
      </c>
    </row>
    <row r="329" spans="1:17">
      <c r="A329">
        <v>327</v>
      </c>
      <c r="B329" s="1">
        <v>43700</v>
      </c>
      <c r="C329">
        <f>LN(Precios!B329/Precios!B328)</f>
        <v>-2.4030697730263416E-2</v>
      </c>
      <c r="D329">
        <f>LN(Precios!C329/Precios!C328)</f>
        <v>-7.0537228862710142E-3</v>
      </c>
      <c r="E329">
        <f>LN(Precios!D329/Precios!D328)</f>
        <v>-3.2944155719354148E-2</v>
      </c>
      <c r="F329">
        <f>LN(Precios!G329/Precios!G328)</f>
        <v>-4.5693237034174442E-3</v>
      </c>
      <c r="G329">
        <f>SUMPRODUCT(Rendimientos!E329:F329,FE!$B$34:$C$34)</f>
        <v>1.7557400343217792E-2</v>
      </c>
      <c r="H329">
        <f>SUMPRODUCT(E329:F329,FE!$B$24:$C$24)</f>
        <v>-2.3211827247674868E-2</v>
      </c>
      <c r="I329">
        <f>SUMPRODUCT(E329:F329,FE!$B$34:$C$34)</f>
        <v>1.7557400343217792E-2</v>
      </c>
      <c r="J329">
        <f>_xlfn.NORM.S.INV(0.05)*_xlfn.STDEV.P($H$3:H329)</f>
        <v>-2.1656433253103239E-2</v>
      </c>
      <c r="K329">
        <f>_xlfn.NORM.S.INV(0.05)*_xlfn.STDEV.P($I$3:I329)</f>
        <v>-7.0608312246603439E-2</v>
      </c>
      <c r="L329">
        <f>_xlfn.PERCENTILE.EXC($H$3:H329,0.05)</f>
        <v>-2.145295067074374E-2</v>
      </c>
      <c r="M329">
        <f>_xlfn.PERCENTILE.EXC($I$3:I329,0.05)</f>
        <v>-6.3351393904006487E-2</v>
      </c>
      <c r="N329">
        <f t="shared" si="14"/>
        <v>0</v>
      </c>
      <c r="O329">
        <f t="shared" si="15"/>
        <v>0</v>
      </c>
      <c r="P329">
        <f t="shared" si="12"/>
        <v>0</v>
      </c>
      <c r="Q329">
        <f t="shared" si="13"/>
        <v>0</v>
      </c>
    </row>
    <row r="330" spans="1:17">
      <c r="A330">
        <v>328</v>
      </c>
      <c r="B330" s="1">
        <v>43703</v>
      </c>
      <c r="C330">
        <f>LN(Precios!B330/Precios!B329)</f>
        <v>1.0477172939933183E-2</v>
      </c>
      <c r="D330">
        <f>LN(Precios!C330/Precios!C329)</f>
        <v>5.4951248300738548E-3</v>
      </c>
      <c r="E330">
        <f>LN(Precios!D330/Precios!D329)</f>
        <v>2.208291628774953E-2</v>
      </c>
      <c r="F330">
        <f>LN(Precios!G330/Precios!G329)</f>
        <v>7.1648671106717679E-3</v>
      </c>
      <c r="G330">
        <f>SUMPRODUCT(Rendimientos!E330:F330,FE!$B$34:$C$34)</f>
        <v>-4.4682434314431627E-3</v>
      </c>
      <c r="H330">
        <f>SUMPRODUCT(E330:F330,FE!$B$24:$C$24)</f>
        <v>1.6966151026674463E-2</v>
      </c>
      <c r="I330">
        <f>SUMPRODUCT(E330:F330,FE!$B$34:$C$34)</f>
        <v>-4.4682434314431627E-3</v>
      </c>
      <c r="J330">
        <f>_xlfn.NORM.S.INV(0.05)*_xlfn.STDEV.P($H$3:H330)</f>
        <v>-2.1675842417895844E-2</v>
      </c>
      <c r="K330">
        <f>_xlfn.NORM.S.INV(0.05)*_xlfn.STDEV.P($I$3:I330)</f>
        <v>-7.0501085160347185E-2</v>
      </c>
      <c r="L330">
        <f>_xlfn.PERCENTILE.EXC($H$3:H330,0.05)</f>
        <v>-2.1433170673418253E-2</v>
      </c>
      <c r="M330">
        <f>_xlfn.PERCENTILE.EXC($I$3:I330,0.05)</f>
        <v>-6.3300317162978501E-2</v>
      </c>
      <c r="N330">
        <f t="shared" si="14"/>
        <v>0</v>
      </c>
      <c r="O330">
        <f t="shared" si="15"/>
        <v>0</v>
      </c>
      <c r="P330">
        <f t="shared" si="12"/>
        <v>0</v>
      </c>
      <c r="Q330">
        <f t="shared" si="13"/>
        <v>0</v>
      </c>
    </row>
    <row r="331" spans="1:17">
      <c r="A331">
        <v>329</v>
      </c>
      <c r="B331" s="1">
        <v>43704</v>
      </c>
      <c r="C331">
        <f>LN(Precios!B331/Precios!B330)</f>
        <v>-4.6802582417934079E-3</v>
      </c>
      <c r="D331">
        <f>LN(Precios!C331/Precios!C330)</f>
        <v>1.4053127391938688E-2</v>
      </c>
      <c r="E331">
        <f>LN(Precios!D331/Precios!D330)</f>
        <v>-8.918618205438298E-4</v>
      </c>
      <c r="F331">
        <f>LN(Precios!G331/Precios!G330)</f>
        <v>3.4126843739940241E-3</v>
      </c>
      <c r="G331">
        <f>SUMPRODUCT(Rendimientos!E331:F331,FE!$B$34:$C$34)</f>
        <v>6.7693740537439649E-3</v>
      </c>
      <c r="H331">
        <f>SUMPRODUCT(E331:F331,FE!$B$24:$C$24)</f>
        <v>5.8456128085920735E-4</v>
      </c>
      <c r="I331">
        <f>SUMPRODUCT(E331:F331,FE!$B$34:$C$34)</f>
        <v>6.7693740537439649E-3</v>
      </c>
      <c r="J331">
        <f>_xlfn.NORM.S.INV(0.05)*_xlfn.STDEV.P($H$3:H331)</f>
        <v>-2.1642881860299404E-2</v>
      </c>
      <c r="K331">
        <f>_xlfn.NORM.S.INV(0.05)*_xlfn.STDEV.P($I$3:I331)</f>
        <v>-7.039791798035569E-2</v>
      </c>
      <c r="L331">
        <f>_xlfn.PERCENTILE.EXC($H$3:H331,0.05)</f>
        <v>-2.1413390676092763E-2</v>
      </c>
      <c r="M331">
        <f>_xlfn.PERCENTILE.EXC($I$3:I331,0.05)</f>
        <v>-6.3249240421950514E-2</v>
      </c>
      <c r="N331">
        <f t="shared" si="14"/>
        <v>0</v>
      </c>
      <c r="O331">
        <f t="shared" si="15"/>
        <v>0</v>
      </c>
      <c r="P331">
        <f t="shared" si="12"/>
        <v>0</v>
      </c>
      <c r="Q331">
        <f t="shared" si="13"/>
        <v>0</v>
      </c>
    </row>
    <row r="332" spans="1:17">
      <c r="A332">
        <v>330</v>
      </c>
      <c r="B332" s="1">
        <v>43705</v>
      </c>
      <c r="C332">
        <f>LN(Precios!B332/Precios!B331)</f>
        <v>9.9665008403699747E-3</v>
      </c>
      <c r="D332">
        <f>LN(Precios!C332/Precios!C331)</f>
        <v>7.1819566066920896E-3</v>
      </c>
      <c r="E332">
        <f>LN(Precios!D332/Precios!D331)</f>
        <v>1.5201001084256212E-2</v>
      </c>
      <c r="F332">
        <f>LN(Precios!G332/Precios!G331)</f>
        <v>-1.255884370825892E-2</v>
      </c>
      <c r="G332">
        <f>SUMPRODUCT(Rendimientos!E332:F332,FE!$B$34:$C$34)</f>
        <v>-3.420600006697929E-2</v>
      </c>
      <c r="H332">
        <f>SUMPRODUCT(E332:F332,FE!$B$24:$C$24)</f>
        <v>5.6796080521546218E-3</v>
      </c>
      <c r="I332">
        <f>SUMPRODUCT(E332:F332,FE!$B$34:$C$34)</f>
        <v>-3.420600006697929E-2</v>
      </c>
      <c r="J332">
        <f>_xlfn.NORM.S.INV(0.05)*_xlfn.STDEV.P($H$3:H332)</f>
        <v>-2.16153365423103E-2</v>
      </c>
      <c r="K332">
        <f>_xlfn.NORM.S.INV(0.05)*_xlfn.STDEV.P($I$3:I332)</f>
        <v>-7.0353134662599168E-2</v>
      </c>
      <c r="L332">
        <f>_xlfn.PERCENTILE.EXC($H$3:H332,0.05)</f>
        <v>-2.1393610678767272E-2</v>
      </c>
      <c r="M332">
        <f>_xlfn.PERCENTILE.EXC($I$3:I332,0.05)</f>
        <v>-6.3198163680922514E-2</v>
      </c>
      <c r="N332">
        <f t="shared" si="14"/>
        <v>0</v>
      </c>
      <c r="O332">
        <f t="shared" si="15"/>
        <v>0</v>
      </c>
      <c r="P332">
        <f t="shared" si="12"/>
        <v>0</v>
      </c>
      <c r="Q332">
        <f t="shared" si="13"/>
        <v>0</v>
      </c>
    </row>
    <row r="333" spans="1:17">
      <c r="A333">
        <v>331</v>
      </c>
      <c r="B333" s="1">
        <v>43706</v>
      </c>
      <c r="C333">
        <f>LN(Precios!B333/Precios!B332)</f>
        <v>1.244902605401879E-2</v>
      </c>
      <c r="D333">
        <f>LN(Precios!C333/Precios!C332)</f>
        <v>2.1489409118640182E-2</v>
      </c>
      <c r="E333">
        <f>LN(Precios!D333/Precios!D332)</f>
        <v>9.4027442999601654E-3</v>
      </c>
      <c r="F333">
        <f>LN(Precios!G333/Precios!G332)</f>
        <v>2.3011451129476355E-2</v>
      </c>
      <c r="G333">
        <f>SUMPRODUCT(Rendimientos!E333:F333,FE!$B$34:$C$34)</f>
        <v>3.3623535122754039E-2</v>
      </c>
      <c r="H333">
        <f>SUMPRODUCT(E333:F333,FE!$B$24:$C$24)</f>
        <v>1.4070416160193538E-2</v>
      </c>
      <c r="I333">
        <f>SUMPRODUCT(E333:F333,FE!$B$34:$C$34)</f>
        <v>3.3623535122754039E-2</v>
      </c>
      <c r="J333">
        <f>_xlfn.NORM.S.INV(0.05)*_xlfn.STDEV.P($H$3:H333)</f>
        <v>-2.161783236444164E-2</v>
      </c>
      <c r="K333">
        <f>_xlfn.NORM.S.INV(0.05)*_xlfn.STDEV.P($I$3:I333)</f>
        <v>-7.0318925319325862E-2</v>
      </c>
      <c r="L333">
        <f>_xlfn.PERCENTILE.EXC($H$3:H333,0.05)</f>
        <v>-2.1373830681441781E-2</v>
      </c>
      <c r="M333">
        <f>_xlfn.PERCENTILE.EXC($I$3:I333,0.05)</f>
        <v>-6.3147086939894514E-2</v>
      </c>
      <c r="N333">
        <f t="shared" si="14"/>
        <v>0</v>
      </c>
      <c r="O333">
        <f t="shared" si="15"/>
        <v>0</v>
      </c>
      <c r="P333">
        <f t="shared" si="12"/>
        <v>0</v>
      </c>
      <c r="Q333">
        <f t="shared" si="13"/>
        <v>0</v>
      </c>
    </row>
    <row r="334" spans="1:17">
      <c r="A334">
        <v>332</v>
      </c>
      <c r="B334" s="1">
        <v>43707</v>
      </c>
      <c r="C334">
        <f>LN(Precios!B334/Precios!B333)</f>
        <v>1.5551822665124263E-3</v>
      </c>
      <c r="D334">
        <f>LN(Precios!C334/Precios!C333)</f>
        <v>1.8737419712498943E-2</v>
      </c>
      <c r="E334">
        <f>LN(Precios!D334/Precios!D333)</f>
        <v>-4.2166547391856227E-3</v>
      </c>
      <c r="F334">
        <f>LN(Precios!G334/Precios!G333)</f>
        <v>1.6688440411603386E-2</v>
      </c>
      <c r="G334">
        <f>SUMPRODUCT(Rendimientos!E334:F334,FE!$B$34:$C$34)</f>
        <v>3.2990255742540456E-2</v>
      </c>
      <c r="H334">
        <f>SUMPRODUCT(E334:F334,FE!$B$24:$C$24)</f>
        <v>2.9536168812742923E-3</v>
      </c>
      <c r="I334">
        <f>SUMPRODUCT(E334:F334,FE!$B$34:$C$34)</f>
        <v>3.2990255742540456E-2</v>
      </c>
      <c r="J334">
        <f>_xlfn.NORM.S.INV(0.05)*_xlfn.STDEV.P($H$3:H334)</f>
        <v>-2.1586424047938205E-2</v>
      </c>
      <c r="K334">
        <f>_xlfn.NORM.S.INV(0.05)*_xlfn.STDEV.P($I$3:I334)</f>
        <v>-7.0281920779487375E-2</v>
      </c>
      <c r="L334">
        <f>_xlfn.PERCENTILE.EXC($H$3:H334,0.05)</f>
        <v>-2.1354050684116291E-2</v>
      </c>
      <c r="M334">
        <f>_xlfn.PERCENTILE.EXC($I$3:I334,0.05)</f>
        <v>-6.3096010198866528E-2</v>
      </c>
      <c r="N334">
        <f t="shared" si="14"/>
        <v>0</v>
      </c>
      <c r="O334">
        <f t="shared" si="15"/>
        <v>0</v>
      </c>
      <c r="P334">
        <f t="shared" si="12"/>
        <v>0</v>
      </c>
      <c r="Q334">
        <f t="shared" si="13"/>
        <v>0</v>
      </c>
    </row>
    <row r="335" spans="1:17">
      <c r="A335">
        <v>333</v>
      </c>
      <c r="B335" s="1">
        <v>43711</v>
      </c>
      <c r="C335">
        <f>LN(Precios!B335/Precios!B334)</f>
        <v>-1.0862747305722006E-2</v>
      </c>
      <c r="D335">
        <f>LN(Precios!C335/Precios!C334)</f>
        <v>-1.885097749590129E-2</v>
      </c>
      <c r="E335">
        <f>LN(Precios!D335/Precios!D334)</f>
        <v>-6.9452338977368609E-3</v>
      </c>
      <c r="F335">
        <f>LN(Precios!G335/Precios!G334)</f>
        <v>-2.3733562670195846E-2</v>
      </c>
      <c r="G335">
        <f>SUMPRODUCT(Rendimientos!E335:F335,FE!$B$34:$C$34)</f>
        <v>-3.6825119220865482E-2</v>
      </c>
      <c r="H335">
        <f>SUMPRODUCT(E335:F335,FE!$B$24:$C$24)</f>
        <v>-1.2703489312688655E-2</v>
      </c>
      <c r="I335">
        <f>SUMPRODUCT(E335:F335,FE!$B$34:$C$34)</f>
        <v>-3.6825119220865482E-2</v>
      </c>
      <c r="J335">
        <f>_xlfn.NORM.S.INV(0.05)*_xlfn.STDEV.P($H$3:H335)</f>
        <v>-2.1586544788004668E-2</v>
      </c>
      <c r="K335">
        <f>_xlfn.NORM.S.INV(0.05)*_xlfn.STDEV.P($I$3:I335)</f>
        <v>-7.0248530675748141E-2</v>
      </c>
      <c r="L335">
        <f>_xlfn.PERCENTILE.EXC($H$3:H335,0.05)</f>
        <v>-2.1334270686790804E-2</v>
      </c>
      <c r="M335">
        <f>_xlfn.PERCENTILE.EXC($I$3:I335,0.05)</f>
        <v>-6.3044933457838528E-2</v>
      </c>
      <c r="N335">
        <f t="shared" si="14"/>
        <v>0</v>
      </c>
      <c r="O335">
        <f t="shared" si="15"/>
        <v>0</v>
      </c>
      <c r="P335">
        <f t="shared" si="12"/>
        <v>0</v>
      </c>
      <c r="Q335">
        <f t="shared" si="13"/>
        <v>0</v>
      </c>
    </row>
    <row r="336" spans="1:17">
      <c r="A336">
        <v>334</v>
      </c>
      <c r="B336" s="1">
        <v>43712</v>
      </c>
      <c r="C336">
        <f>LN(Precios!B336/Precios!B335)</f>
        <v>9.0503460230085056E-3</v>
      </c>
      <c r="D336">
        <f>LN(Precios!C336/Precios!C335)</f>
        <v>1.183410042941868E-2</v>
      </c>
      <c r="E336">
        <f>LN(Precios!D336/Precios!D335)</f>
        <v>1.1524562270898023E-2</v>
      </c>
      <c r="F336">
        <f>LN(Precios!G336/Precios!G335)</f>
        <v>2.092553793190878E-2</v>
      </c>
      <c r="G336">
        <f>SUMPRODUCT(Rendimientos!E336:F336,FE!$B$34:$C$34)</f>
        <v>2.8256428705235266E-2</v>
      </c>
      <c r="H336">
        <f>SUMPRODUCT(E336:F336,FE!$B$24:$C$24)</f>
        <v>1.474901776849645E-2</v>
      </c>
      <c r="I336">
        <f>SUMPRODUCT(E336:F336,FE!$B$34:$C$34)</f>
        <v>2.8256428705235266E-2</v>
      </c>
      <c r="J336">
        <f>_xlfn.NORM.S.INV(0.05)*_xlfn.STDEV.P($H$3:H336)</f>
        <v>-2.1592611417824658E-2</v>
      </c>
      <c r="K336">
        <f>_xlfn.NORM.S.INV(0.05)*_xlfn.STDEV.P($I$3:I336)</f>
        <v>-7.0194411771463072E-2</v>
      </c>
      <c r="L336">
        <f>_xlfn.PERCENTILE.EXC($H$3:H336,0.05)</f>
        <v>-2.1314490689465313E-2</v>
      </c>
      <c r="M336">
        <f>_xlfn.PERCENTILE.EXC($I$3:I336,0.05)</f>
        <v>-6.2993856716810542E-2</v>
      </c>
      <c r="N336">
        <f t="shared" si="14"/>
        <v>0</v>
      </c>
      <c r="O336">
        <f t="shared" si="15"/>
        <v>0</v>
      </c>
      <c r="P336">
        <f t="shared" si="12"/>
        <v>0</v>
      </c>
      <c r="Q336">
        <f t="shared" si="13"/>
        <v>0</v>
      </c>
    </row>
    <row r="337" spans="1:17">
      <c r="A337">
        <v>335</v>
      </c>
      <c r="B337" s="1">
        <v>43713</v>
      </c>
      <c r="C337">
        <f>LN(Precios!B337/Precios!B336)</f>
        <v>1.4041473554547065E-2</v>
      </c>
      <c r="D337">
        <f>LN(Precios!C337/Precios!C336)</f>
        <v>9.5704793524097973E-3</v>
      </c>
      <c r="E337">
        <f>LN(Precios!D337/Precios!D336)</f>
        <v>6.8659251399358972E-3</v>
      </c>
      <c r="F337">
        <f>LN(Precios!G337/Precios!G336)</f>
        <v>2.2931414422975544E-2</v>
      </c>
      <c r="G337">
        <f>SUMPRODUCT(Rendimientos!E337:F337,FE!$B$34:$C$34)</f>
        <v>3.5459299974521401E-2</v>
      </c>
      <c r="H337">
        <f>SUMPRODUCT(E337:F337,FE!$B$24:$C$24)</f>
        <v>1.2376252696164906E-2</v>
      </c>
      <c r="I337">
        <f>SUMPRODUCT(E337:F337,FE!$B$34:$C$34)</f>
        <v>3.5459299974521401E-2</v>
      </c>
      <c r="J337">
        <f>_xlfn.NORM.S.INV(0.05)*_xlfn.STDEV.P($H$3:H337)</f>
        <v>-2.15868249623908E-2</v>
      </c>
      <c r="K337">
        <f>_xlfn.NORM.S.INV(0.05)*_xlfn.STDEV.P($I$3:I337)</f>
        <v>-7.0167814571187884E-2</v>
      </c>
      <c r="L337">
        <f>_xlfn.PERCENTILE.EXC($H$3:H337,0.05)</f>
        <v>-2.1294710692139823E-2</v>
      </c>
      <c r="M337">
        <f>_xlfn.PERCENTILE.EXC($I$3:I337,0.05)</f>
        <v>-6.2942779975782542E-2</v>
      </c>
      <c r="N337">
        <f t="shared" si="14"/>
        <v>0</v>
      </c>
      <c r="O337">
        <f t="shared" si="15"/>
        <v>0</v>
      </c>
      <c r="P337">
        <f t="shared" si="12"/>
        <v>0</v>
      </c>
      <c r="Q337">
        <f t="shared" si="13"/>
        <v>0</v>
      </c>
    </row>
    <row r="338" spans="1:17">
      <c r="A338">
        <v>336</v>
      </c>
      <c r="B338" s="1">
        <v>43714</v>
      </c>
      <c r="C338">
        <f>LN(Precios!B338/Precios!B337)</f>
        <v>2.5897897749720426E-3</v>
      </c>
      <c r="D338">
        <f>LN(Precios!C338/Precios!C337)</f>
        <v>-5.5758989655437072E-4</v>
      </c>
      <c r="E338">
        <f>LN(Precios!D338/Precios!D337)</f>
        <v>5.1007689887456768E-3</v>
      </c>
      <c r="F338">
        <f>LN(Precios!G338/Precios!G337)</f>
        <v>5.3877203163127038E-3</v>
      </c>
      <c r="G338">
        <f>SUMPRODUCT(Rendimientos!E338:F338,FE!$B$34:$C$34)</f>
        <v>5.6114852653465939E-3</v>
      </c>
      <c r="H338">
        <f>SUMPRODUCT(E338:F338,FE!$B$24:$C$24)</f>
        <v>5.199190878034686E-3</v>
      </c>
      <c r="I338">
        <f>SUMPRODUCT(E338:F338,FE!$B$34:$C$34)</f>
        <v>5.6114852653465939E-3</v>
      </c>
      <c r="J338">
        <f>_xlfn.NORM.S.INV(0.05)*_xlfn.STDEV.P($H$3:H338)</f>
        <v>-2.1558784142490184E-2</v>
      </c>
      <c r="K338">
        <f>_xlfn.NORM.S.INV(0.05)*_xlfn.STDEV.P($I$3:I338)</f>
        <v>-7.0066096205797512E-2</v>
      </c>
      <c r="L338">
        <f>_xlfn.PERCENTILE.EXC($H$3:H338,0.05)</f>
        <v>-2.1274930694814332E-2</v>
      </c>
      <c r="M338">
        <f>_xlfn.PERCENTILE.EXC($I$3:I338,0.05)</f>
        <v>-6.2891703234754556E-2</v>
      </c>
      <c r="N338">
        <f t="shared" si="14"/>
        <v>0</v>
      </c>
      <c r="O338">
        <f t="shared" si="15"/>
        <v>0</v>
      </c>
      <c r="P338">
        <f t="shared" si="12"/>
        <v>0</v>
      </c>
      <c r="Q338">
        <f t="shared" si="13"/>
        <v>0</v>
      </c>
    </row>
    <row r="339" spans="1:17">
      <c r="A339">
        <v>337</v>
      </c>
      <c r="B339" s="1">
        <v>43717</v>
      </c>
      <c r="C339">
        <f>LN(Precios!B339/Precios!B338)</f>
        <v>1.4189035730745004E-3</v>
      </c>
      <c r="D339">
        <f>LN(Precios!C339/Precios!C338)</f>
        <v>-1.0586842077151782E-3</v>
      </c>
      <c r="E339">
        <f>LN(Precios!D339/Precios!D338)</f>
        <v>-5.1727969356201746E-3</v>
      </c>
      <c r="F339">
        <f>LN(Precios!G339/Precios!G338)</f>
        <v>1.3071465100478071E-2</v>
      </c>
      <c r="G339">
        <f>SUMPRODUCT(Rendimientos!E339:F339,FE!$B$34:$C$34)</f>
        <v>2.7298359951539026E-2</v>
      </c>
      <c r="H339">
        <f>SUMPRODUCT(E339:F339,FE!$B$24:$C$24)</f>
        <v>1.0848313301249904E-3</v>
      </c>
      <c r="I339">
        <f>SUMPRODUCT(E339:F339,FE!$B$34:$C$34)</f>
        <v>2.7298359951539026E-2</v>
      </c>
      <c r="J339">
        <f>_xlfn.NORM.S.INV(0.05)*_xlfn.STDEV.P($H$3:H339)</f>
        <v>-2.1526833956021542E-2</v>
      </c>
      <c r="K339">
        <f>_xlfn.NORM.S.INV(0.05)*_xlfn.STDEV.P($I$3:I339)</f>
        <v>-7.0008927661577056E-2</v>
      </c>
      <c r="L339">
        <f>_xlfn.PERCENTILE.EXC($H$3:H339,0.05)</f>
        <v>-2.1255150697488841E-2</v>
      </c>
      <c r="M339">
        <f>_xlfn.PERCENTILE.EXC($I$3:I339,0.05)</f>
        <v>-6.2840626493726556E-2</v>
      </c>
      <c r="N339">
        <f t="shared" si="14"/>
        <v>0</v>
      </c>
      <c r="O339">
        <f t="shared" si="15"/>
        <v>0</v>
      </c>
      <c r="P339">
        <f t="shared" si="12"/>
        <v>0</v>
      </c>
      <c r="Q339">
        <f t="shared" si="13"/>
        <v>0</v>
      </c>
    </row>
    <row r="340" spans="1:17">
      <c r="A340">
        <v>338</v>
      </c>
      <c r="B340" s="1">
        <v>43718</v>
      </c>
      <c r="C340">
        <f>LN(Precios!B340/Precios!B339)</f>
        <v>2.7507723187025846E-3</v>
      </c>
      <c r="D340">
        <f>LN(Precios!C340/Precios!C339)</f>
        <v>-1.744739510032872E-3</v>
      </c>
      <c r="E340">
        <f>LN(Precios!D340/Precios!D339)</f>
        <v>-2.2140588336007839E-2</v>
      </c>
      <c r="F340">
        <f>LN(Precios!G340/Precios!G339)</f>
        <v>3.8975848647004787E-3</v>
      </c>
      <c r="G340">
        <f>SUMPRODUCT(Rendimientos!E340:F340,FE!$B$34:$C$34)</f>
        <v>2.4202179893385672E-2</v>
      </c>
      <c r="H340">
        <f>SUMPRODUCT(E340:F340,FE!$B$24:$C$24)</f>
        <v>-1.3209714163803357E-2</v>
      </c>
      <c r="I340">
        <f>SUMPRODUCT(E340:F340,FE!$B$34:$C$34)</f>
        <v>2.4202179893385672E-2</v>
      </c>
      <c r="J340">
        <f>_xlfn.NORM.S.INV(0.05)*_xlfn.STDEV.P($H$3:H340)</f>
        <v>-2.1529926921645612E-2</v>
      </c>
      <c r="K340">
        <f>_xlfn.NORM.S.INV(0.05)*_xlfn.STDEV.P($I$3:I340)</f>
        <v>-6.994223834427149E-2</v>
      </c>
      <c r="L340">
        <f>_xlfn.PERCENTILE.EXC($H$3:H340,0.05)</f>
        <v>-2.1235370700163354E-2</v>
      </c>
      <c r="M340">
        <f>_xlfn.PERCENTILE.EXC($I$3:I340,0.05)</f>
        <v>-6.278954975269857E-2</v>
      </c>
      <c r="N340">
        <f t="shared" si="14"/>
        <v>0</v>
      </c>
      <c r="O340">
        <f t="shared" si="15"/>
        <v>0</v>
      </c>
      <c r="P340">
        <f t="shared" si="12"/>
        <v>0</v>
      </c>
      <c r="Q340">
        <f t="shared" si="13"/>
        <v>0</v>
      </c>
    </row>
    <row r="341" spans="1:17">
      <c r="A341">
        <v>339</v>
      </c>
      <c r="B341" s="1">
        <v>43719</v>
      </c>
      <c r="C341">
        <f>LN(Precios!B341/Precios!B340)</f>
        <v>8.422801549143686E-3</v>
      </c>
      <c r="D341">
        <f>LN(Precios!C341/Precios!C340)</f>
        <v>3.7749084607390762E-3</v>
      </c>
      <c r="E341">
        <f>LN(Precios!D341/Precios!D340)</f>
        <v>2.9413948701625847E-3</v>
      </c>
      <c r="F341">
        <f>LN(Precios!G341/Precios!G340)</f>
        <v>1.744825760419785E-2</v>
      </c>
      <c r="G341">
        <f>SUMPRODUCT(Rendimientos!E341:F341,FE!$B$34:$C$34)</f>
        <v>2.8760724522702646E-2</v>
      </c>
      <c r="H341">
        <f>SUMPRODUCT(E341:F341,FE!$B$24:$C$24)</f>
        <v>7.9171266433726538E-3</v>
      </c>
      <c r="I341">
        <f>SUMPRODUCT(E341:F341,FE!$B$34:$C$34)</f>
        <v>2.8760724522702646E-2</v>
      </c>
      <c r="J341">
        <f>_xlfn.NORM.S.INV(0.05)*_xlfn.STDEV.P($H$3:H341)</f>
        <v>-2.1508387237630766E-2</v>
      </c>
      <c r="K341">
        <f>_xlfn.NORM.S.INV(0.05)*_xlfn.STDEV.P($I$3:I341)</f>
        <v>-6.9890014058285307E-2</v>
      </c>
      <c r="L341">
        <f>_xlfn.PERCENTILE.EXC($H$3:H341,0.05)</f>
        <v>-2.1215590702837864E-2</v>
      </c>
      <c r="M341">
        <f>_xlfn.PERCENTILE.EXC($I$3:I341,0.05)</f>
        <v>-6.273847301167057E-2</v>
      </c>
      <c r="N341">
        <f t="shared" si="14"/>
        <v>0</v>
      </c>
      <c r="O341">
        <f t="shared" si="15"/>
        <v>0</v>
      </c>
      <c r="P341">
        <f t="shared" si="12"/>
        <v>0</v>
      </c>
      <c r="Q341">
        <f t="shared" si="13"/>
        <v>0</v>
      </c>
    </row>
    <row r="342" spans="1:17">
      <c r="A342">
        <v>340</v>
      </c>
      <c r="B342" s="1">
        <v>43720</v>
      </c>
      <c r="C342">
        <f>LN(Precios!B342/Precios!B341)</f>
        <v>1.6719601225435869E-3</v>
      </c>
      <c r="D342">
        <f>LN(Precios!C342/Precios!C341)</f>
        <v>-1.8440742115409048E-3</v>
      </c>
      <c r="E342">
        <f>LN(Precios!D342/Precios!D341)</f>
        <v>9.5729475257600814E-3</v>
      </c>
      <c r="F342">
        <f>LN(Precios!G342/Precios!G341)</f>
        <v>-2.8058482564648581E-2</v>
      </c>
      <c r="G342">
        <f>SUMPRODUCT(Rendimientos!E342:F342,FE!$B$34:$C$34)</f>
        <v>-5.7403511589773915E-2</v>
      </c>
      <c r="H342">
        <f>SUMPRODUCT(E342:F342,FE!$B$24:$C$24)</f>
        <v>-3.3343161469620479E-3</v>
      </c>
      <c r="I342">
        <f>SUMPRODUCT(E342:F342,FE!$B$34:$C$34)</f>
        <v>-5.7403511589773915E-2</v>
      </c>
      <c r="J342">
        <f>_xlfn.NORM.S.INV(0.05)*_xlfn.STDEV.P($H$3:H342)</f>
        <v>-2.1479449742985032E-2</v>
      </c>
      <c r="K342">
        <f>_xlfn.NORM.S.INV(0.05)*_xlfn.STDEV.P($I$3:I342)</f>
        <v>-6.9967257837346752E-2</v>
      </c>
      <c r="L342">
        <f>_xlfn.PERCENTILE.EXC($H$3:H342,0.05)</f>
        <v>-2.1213632186077361E-2</v>
      </c>
      <c r="M342">
        <f>_xlfn.PERCENTILE.EXC($I$3:I342,0.05)</f>
        <v>-6.273194783005677E-2</v>
      </c>
      <c r="N342">
        <f t="shared" si="14"/>
        <v>0</v>
      </c>
      <c r="O342">
        <f t="shared" si="15"/>
        <v>0</v>
      </c>
      <c r="P342">
        <f t="shared" si="12"/>
        <v>0</v>
      </c>
      <c r="Q342">
        <f t="shared" si="13"/>
        <v>0</v>
      </c>
    </row>
    <row r="343" spans="1:17">
      <c r="A343">
        <v>341</v>
      </c>
      <c r="B343" s="1">
        <v>43721</v>
      </c>
      <c r="C343">
        <f>LN(Precios!B343/Precios!B342)</f>
        <v>1.362818505926524E-3</v>
      </c>
      <c r="D343">
        <f>LN(Precios!C343/Precios!C342)</f>
        <v>4.0006195195417147E-3</v>
      </c>
      <c r="E343">
        <f>LN(Precios!D343/Precios!D342)</f>
        <v>3.7746850858299363E-3</v>
      </c>
      <c r="F343">
        <f>LN(Precios!G343/Precios!G342)</f>
        <v>-4.2680563141115607E-3</v>
      </c>
      <c r="G343">
        <f>SUMPRODUCT(Rendimientos!E343:F343,FE!$B$34:$C$34)</f>
        <v>-1.0539794572685335E-2</v>
      </c>
      <c r="H343">
        <f>SUMPRODUCT(E343:F343,FE!$B$24:$C$24)</f>
        <v>1.0160925037472853E-3</v>
      </c>
      <c r="I343">
        <f>SUMPRODUCT(E343:F343,FE!$B$34:$C$34)</f>
        <v>-1.0539794572685335E-2</v>
      </c>
      <c r="J343">
        <f>_xlfn.NORM.S.INV(0.05)*_xlfn.STDEV.P($H$3:H343)</f>
        <v>-2.1447983074597277E-2</v>
      </c>
      <c r="K343">
        <f>_xlfn.NORM.S.INV(0.05)*_xlfn.STDEV.P($I$3:I343)</f>
        <v>-6.9869481634773689E-2</v>
      </c>
      <c r="L343">
        <f>_xlfn.PERCENTILE.EXC($H$3:H343,0.05)</f>
        <v>-2.1211673669316856E-2</v>
      </c>
      <c r="M343">
        <f>_xlfn.PERCENTILE.EXC($I$3:I343,0.05)</f>
        <v>-6.2725422648442969E-2</v>
      </c>
      <c r="N343">
        <f t="shared" si="14"/>
        <v>0</v>
      </c>
      <c r="O343">
        <f t="shared" si="15"/>
        <v>0</v>
      </c>
      <c r="P343">
        <f t="shared" si="12"/>
        <v>0</v>
      </c>
      <c r="Q343">
        <f t="shared" si="13"/>
        <v>0</v>
      </c>
    </row>
    <row r="344" spans="1:17">
      <c r="A344">
        <v>342</v>
      </c>
      <c r="B344" s="1">
        <v>43725</v>
      </c>
      <c r="C344">
        <f>LN(Precios!B344/Precios!B343)</f>
        <v>-4.0021904939551867E-3</v>
      </c>
      <c r="D344">
        <f>LN(Precios!C344/Precios!C343)</f>
        <v>1.408013025889618E-2</v>
      </c>
      <c r="E344">
        <f>LN(Precios!D344/Precios!D343)</f>
        <v>-1.2466898609704131E-2</v>
      </c>
      <c r="F344">
        <f>LN(Precios!G344/Precios!G343)</f>
        <v>3.8220069780977986E-2</v>
      </c>
      <c r="G344">
        <f>SUMPRODUCT(Rendimientos!E344:F344,FE!$B$34:$C$34)</f>
        <v>7.7745821394634623E-2</v>
      </c>
      <c r="H344">
        <f>SUMPRODUCT(E344:F344,FE!$B$24:$C$24)</f>
        <v>4.9183047752773372E-3</v>
      </c>
      <c r="I344">
        <f>SUMPRODUCT(E344:F344,FE!$B$34:$C$34)</f>
        <v>7.7745821394634623E-2</v>
      </c>
      <c r="J344">
        <f>_xlfn.NORM.S.INV(0.05)*_xlfn.STDEV.P($H$3:H344)</f>
        <v>-2.1420213530230655E-2</v>
      </c>
      <c r="K344">
        <f>_xlfn.NORM.S.INV(0.05)*_xlfn.STDEV.P($I$3:I344)</f>
        <v>-7.0119337531640305E-2</v>
      </c>
      <c r="L344">
        <f>_xlfn.PERCENTILE.EXC($H$3:H344,0.05)</f>
        <v>-2.1209715152556353E-2</v>
      </c>
      <c r="M344">
        <f>_xlfn.PERCENTILE.EXC($I$3:I344,0.05)</f>
        <v>-6.2718897466829168E-2</v>
      </c>
      <c r="N344">
        <f t="shared" si="14"/>
        <v>0</v>
      </c>
      <c r="O344">
        <f t="shared" si="15"/>
        <v>0</v>
      </c>
      <c r="P344">
        <f t="shared" si="12"/>
        <v>0</v>
      </c>
      <c r="Q344">
        <f t="shared" si="13"/>
        <v>0</v>
      </c>
    </row>
    <row r="345" spans="1:17">
      <c r="A345">
        <v>343</v>
      </c>
      <c r="B345" s="1">
        <v>43726</v>
      </c>
      <c r="C345">
        <f>LN(Precios!B345/Precios!B344)</f>
        <v>1.337317470088588E-3</v>
      </c>
      <c r="D345">
        <f>LN(Precios!C345/Precios!C344)</f>
        <v>-8.7518623958077954E-3</v>
      </c>
      <c r="E345">
        <f>LN(Precios!D345/Precios!D344)</f>
        <v>3.5883016056985754E-3</v>
      </c>
      <c r="F345">
        <f>LN(Precios!G345/Precios!G344)</f>
        <v>-2.6788659896360843E-2</v>
      </c>
      <c r="G345">
        <f>SUMPRODUCT(Rendimientos!E345:F345,FE!$B$34:$C$34)</f>
        <v>-5.0476646635941279E-2</v>
      </c>
      <c r="H345">
        <f>SUMPRODUCT(E345:F345,FE!$B$24:$C$24)</f>
        <v>-6.8307404222349519E-3</v>
      </c>
      <c r="I345">
        <f>SUMPRODUCT(E345:F345,FE!$B$34:$C$34)</f>
        <v>-5.0476646635941279E-2</v>
      </c>
      <c r="J345">
        <f>_xlfn.NORM.S.INV(0.05)*_xlfn.STDEV.P($H$3:H345)</f>
        <v>-2.1398853146200086E-2</v>
      </c>
      <c r="K345">
        <f>_xlfn.NORM.S.INV(0.05)*_xlfn.STDEV.P($I$3:I345)</f>
        <v>-7.0154167784219887E-2</v>
      </c>
      <c r="L345">
        <f>_xlfn.PERCENTILE.EXC($H$3:H345,0.05)</f>
        <v>-2.1207756635795851E-2</v>
      </c>
      <c r="M345">
        <f>_xlfn.PERCENTILE.EXC($I$3:I345,0.05)</f>
        <v>-6.2712372285215368E-2</v>
      </c>
      <c r="N345">
        <f t="shared" si="14"/>
        <v>0</v>
      </c>
      <c r="O345">
        <f t="shared" si="15"/>
        <v>0</v>
      </c>
      <c r="P345">
        <f t="shared" si="12"/>
        <v>0</v>
      </c>
      <c r="Q345">
        <f t="shared" si="13"/>
        <v>0</v>
      </c>
    </row>
    <row r="346" spans="1:17">
      <c r="A346">
        <v>344</v>
      </c>
      <c r="B346" s="1">
        <v>43727</v>
      </c>
      <c r="C346">
        <f>LN(Precios!B346/Precios!B345)</f>
        <v>-1.9280314708234481E-3</v>
      </c>
      <c r="D346">
        <f>LN(Precios!C346/Precios!C345)</f>
        <v>-1.2285133700881592E-3</v>
      </c>
      <c r="E346">
        <f>LN(Precios!D346/Precios!D345)</f>
        <v>-2.5917778003787049E-2</v>
      </c>
      <c r="F346">
        <f>LN(Precios!G346/Precios!G345)</f>
        <v>3.0470060869093999E-3</v>
      </c>
      <c r="G346">
        <f>SUMPRODUCT(Rendimientos!E346:F346,FE!$B$34:$C$34)</f>
        <v>2.5633775386028144E-2</v>
      </c>
      <c r="H346">
        <f>SUMPRODUCT(E346:F346,FE!$B$24:$C$24)</f>
        <v>-1.5983100937730692E-2</v>
      </c>
      <c r="I346">
        <f>SUMPRODUCT(E346:F346,FE!$B$34:$C$34)</f>
        <v>2.5633775386028144E-2</v>
      </c>
      <c r="J346">
        <f>_xlfn.NORM.S.INV(0.05)*_xlfn.STDEV.P($H$3:H346)</f>
        <v>-2.1417417618795797E-2</v>
      </c>
      <c r="K346">
        <f>_xlfn.NORM.S.INV(0.05)*_xlfn.STDEV.P($I$3:I346)</f>
        <v>-7.0092375129996776E-2</v>
      </c>
      <c r="L346">
        <f>_xlfn.PERCENTILE.EXC($H$3:H346,0.05)</f>
        <v>-2.1205798119035349E-2</v>
      </c>
      <c r="M346">
        <f>_xlfn.PERCENTILE.EXC($I$3:I346,0.05)</f>
        <v>-6.2705847103601581E-2</v>
      </c>
      <c r="N346">
        <f t="shared" si="14"/>
        <v>0</v>
      </c>
      <c r="O346">
        <f t="shared" si="15"/>
        <v>0</v>
      </c>
      <c r="P346">
        <f t="shared" si="12"/>
        <v>0</v>
      </c>
      <c r="Q346">
        <f t="shared" si="13"/>
        <v>0</v>
      </c>
    </row>
    <row r="347" spans="1:17">
      <c r="A347">
        <v>345</v>
      </c>
      <c r="B347" s="1">
        <v>43728</v>
      </c>
      <c r="C347">
        <f>LN(Precios!B347/Precios!B346)</f>
        <v>-5.9123035023673481E-3</v>
      </c>
      <c r="D347">
        <f>LN(Precios!C347/Precios!C346)</f>
        <v>1.2520591931807296E-2</v>
      </c>
      <c r="E347">
        <f>LN(Precios!D347/Precios!D346)</f>
        <v>-7.7569391467070632E-3</v>
      </c>
      <c r="F347">
        <f>LN(Precios!G347/Precios!G346)</f>
        <v>7.7695818935484967E-3</v>
      </c>
      <c r="G347">
        <f>SUMPRODUCT(Rendimientos!E347:F347,FE!$B$34:$C$34)</f>
        <v>1.9877179438762348E-2</v>
      </c>
      <c r="H347">
        <f>SUMPRODUCT(E347:F347,FE!$B$24:$C$24)</f>
        <v>-2.4314731597600316E-3</v>
      </c>
      <c r="I347">
        <f>SUMPRODUCT(E347:F347,FE!$B$34:$C$34)</f>
        <v>1.9877179438762348E-2</v>
      </c>
      <c r="J347">
        <f>_xlfn.NORM.S.INV(0.05)*_xlfn.STDEV.P($H$3:H347)</f>
        <v>-2.1387856562317512E-2</v>
      </c>
      <c r="K347">
        <f>_xlfn.NORM.S.INV(0.05)*_xlfn.STDEV.P($I$3:I347)</f>
        <v>-7.0015313573673521E-2</v>
      </c>
      <c r="L347">
        <f>_xlfn.PERCENTILE.EXC($H$3:H347,0.05)</f>
        <v>-2.1203839602274843E-2</v>
      </c>
      <c r="M347">
        <f>_xlfn.PERCENTILE.EXC($I$3:I347,0.05)</f>
        <v>-6.269932192198778E-2</v>
      </c>
      <c r="N347">
        <f t="shared" si="14"/>
        <v>0</v>
      </c>
      <c r="O347">
        <f t="shared" si="15"/>
        <v>0</v>
      </c>
      <c r="P347">
        <f t="shared" si="12"/>
        <v>0</v>
      </c>
      <c r="Q347">
        <f t="shared" si="13"/>
        <v>0</v>
      </c>
    </row>
    <row r="348" spans="1:17">
      <c r="A348">
        <v>346</v>
      </c>
      <c r="B348" s="1">
        <v>43731</v>
      </c>
      <c r="C348">
        <f>LN(Precios!B348/Precios!B347)</f>
        <v>5.5377131922219869E-4</v>
      </c>
      <c r="D348">
        <f>LN(Precios!C348/Precios!C347)</f>
        <v>-1.1829917054157516E-3</v>
      </c>
      <c r="E348">
        <f>LN(Precios!D348/Precios!D347)</f>
        <v>1.4354250188775219E-3</v>
      </c>
      <c r="F348">
        <f>LN(Precios!G348/Precios!G347)</f>
        <v>-3.7480539413578379E-3</v>
      </c>
      <c r="G348">
        <f>SUMPRODUCT(Rendimientos!E348:F348,FE!$B$34:$C$34)</f>
        <v>-7.790136322330176E-3</v>
      </c>
      <c r="H348">
        <f>SUMPRODUCT(E348:F348,FE!$B$24:$C$24)</f>
        <v>-3.4246462074097555E-4</v>
      </c>
      <c r="I348">
        <f>SUMPRODUCT(E348:F348,FE!$B$34:$C$34)</f>
        <v>-7.790136322330176E-3</v>
      </c>
      <c r="J348">
        <f>_xlfn.NORM.S.INV(0.05)*_xlfn.STDEV.P($H$3:H348)</f>
        <v>-2.1357034650554784E-2</v>
      </c>
      <c r="K348">
        <f>_xlfn.NORM.S.INV(0.05)*_xlfn.STDEV.P($I$3:I348)</f>
        <v>-6.9916597430531927E-2</v>
      </c>
      <c r="L348">
        <f>_xlfn.PERCENTILE.EXC($H$3:H348,0.05)</f>
        <v>-2.1201881085514341E-2</v>
      </c>
      <c r="M348">
        <f>_xlfn.PERCENTILE.EXC($I$3:I348,0.05)</f>
        <v>-6.2692796740373979E-2</v>
      </c>
      <c r="N348">
        <f t="shared" si="14"/>
        <v>0</v>
      </c>
      <c r="O348">
        <f t="shared" si="15"/>
        <v>0</v>
      </c>
      <c r="P348">
        <f t="shared" si="12"/>
        <v>0</v>
      </c>
      <c r="Q348">
        <f t="shared" si="13"/>
        <v>0</v>
      </c>
    </row>
    <row r="349" spans="1:17">
      <c r="A349">
        <v>347</v>
      </c>
      <c r="B349" s="1">
        <v>43732</v>
      </c>
      <c r="C349">
        <f>LN(Precios!B349/Precios!B348)</f>
        <v>-5.2911554277175225E-3</v>
      </c>
      <c r="D349">
        <f>LN(Precios!C349/Precios!C348)</f>
        <v>-9.436228271751607E-3</v>
      </c>
      <c r="E349">
        <f>LN(Precios!D349/Precios!D348)</f>
        <v>-3.7060890280954063E-3</v>
      </c>
      <c r="F349">
        <f>LN(Precios!G349/Precios!G348)</f>
        <v>-2.6147602608842045E-2</v>
      </c>
      <c r="G349">
        <f>SUMPRODUCT(Rendimientos!E349:F349,FE!$B$34:$C$34)</f>
        <v>-4.3647518658075639E-2</v>
      </c>
      <c r="H349">
        <f>SUMPRODUCT(E349:F349,FE!$B$24:$C$24)</f>
        <v>-1.1403339233728658E-2</v>
      </c>
      <c r="I349">
        <f>SUMPRODUCT(E349:F349,FE!$B$34:$C$34)</f>
        <v>-4.3647518658075639E-2</v>
      </c>
      <c r="J349">
        <f>_xlfn.NORM.S.INV(0.05)*_xlfn.STDEV.P($H$3:H349)</f>
        <v>-2.1351719631075187E-2</v>
      </c>
      <c r="K349">
        <f>_xlfn.NORM.S.INV(0.05)*_xlfn.STDEV.P($I$3:I349)</f>
        <v>-6.9916660051099616E-2</v>
      </c>
      <c r="L349">
        <f>_xlfn.PERCENTILE.EXC($H$3:H349,0.05)</f>
        <v>-2.1199922568753839E-2</v>
      </c>
      <c r="M349">
        <f>_xlfn.PERCENTILE.EXC($I$3:I349,0.05)</f>
        <v>-6.2686271558760179E-2</v>
      </c>
      <c r="N349">
        <f t="shared" si="14"/>
        <v>0</v>
      </c>
      <c r="O349">
        <f t="shared" si="15"/>
        <v>0</v>
      </c>
      <c r="P349">
        <f t="shared" si="12"/>
        <v>0</v>
      </c>
      <c r="Q349">
        <f t="shared" si="13"/>
        <v>0</v>
      </c>
    </row>
    <row r="350" spans="1:17">
      <c r="A350">
        <v>348</v>
      </c>
      <c r="B350" s="1">
        <v>43733</v>
      </c>
      <c r="C350">
        <f>LN(Precios!B350/Precios!B349)</f>
        <v>6.0596914823255223E-3</v>
      </c>
      <c r="D350">
        <f>LN(Precios!C350/Precios!C349)</f>
        <v>-1.9799477886128188E-3</v>
      </c>
      <c r="E350">
        <f>LN(Precios!D350/Precios!D349)</f>
        <v>8.4509670697266864E-3</v>
      </c>
      <c r="F350">
        <f>LN(Precios!G350/Precios!G349)</f>
        <v>-1.409119890869919E-2</v>
      </c>
      <c r="G350">
        <f>SUMPRODUCT(Rendimientos!E350:F350,FE!$B$34:$C$34)</f>
        <v>-3.166960380420436E-2</v>
      </c>
      <c r="H350">
        <f>SUMPRODUCT(E350:F350,FE!$B$24:$C$24)</f>
        <v>7.1919393916030239E-4</v>
      </c>
      <c r="I350">
        <f>SUMPRODUCT(E350:F350,FE!$B$34:$C$34)</f>
        <v>-3.166960380420436E-2</v>
      </c>
      <c r="J350">
        <f>_xlfn.NORM.S.INV(0.05)*_xlfn.STDEV.P($H$3:H350)</f>
        <v>-2.132103955538401E-2</v>
      </c>
      <c r="K350">
        <f>_xlfn.NORM.S.INV(0.05)*_xlfn.STDEV.P($I$3:I350)</f>
        <v>-6.986769324535963E-2</v>
      </c>
      <c r="L350">
        <f>_xlfn.PERCENTILE.EXC($H$3:H350,0.05)</f>
        <v>-2.1197964051993333E-2</v>
      </c>
      <c r="M350">
        <f>_xlfn.PERCENTILE.EXC($I$3:I350,0.05)</f>
        <v>-6.2679746377146378E-2</v>
      </c>
      <c r="N350">
        <f t="shared" si="14"/>
        <v>0</v>
      </c>
      <c r="O350">
        <f t="shared" si="15"/>
        <v>0</v>
      </c>
      <c r="P350">
        <f t="shared" si="12"/>
        <v>0</v>
      </c>
      <c r="Q350">
        <f t="shared" si="13"/>
        <v>0</v>
      </c>
    </row>
    <row r="351" spans="1:17">
      <c r="A351">
        <v>349</v>
      </c>
      <c r="B351" s="1">
        <v>43734</v>
      </c>
      <c r="C351">
        <f>LN(Precios!B351/Precios!B350)</f>
        <v>-2.9553417672049027E-3</v>
      </c>
      <c r="D351">
        <f>LN(Precios!C351/Precios!C350)</f>
        <v>-6.8210232946622814E-4</v>
      </c>
      <c r="E351">
        <f>LN(Precios!D351/Precios!D350)</f>
        <v>-1.3769320283148678E-2</v>
      </c>
      <c r="F351">
        <f>LN(Precios!G351/Precios!G350)</f>
        <v>1.0910899552110559E-2</v>
      </c>
      <c r="G351">
        <f>SUMPRODUCT(Rendimientos!E351:F351,FE!$B$34:$C$34)</f>
        <v>3.0156561108745046E-2</v>
      </c>
      <c r="H351">
        <f>SUMPRODUCT(E351:F351,FE!$B$24:$C$24)</f>
        <v>-5.3042126816273266E-3</v>
      </c>
      <c r="I351">
        <f>SUMPRODUCT(E351:F351,FE!$B$34:$C$34)</f>
        <v>3.0156561108745046E-2</v>
      </c>
      <c r="J351">
        <f>_xlfn.NORM.S.INV(0.05)*_xlfn.STDEV.P($H$3:H351)</f>
        <v>-2.1296358194294342E-2</v>
      </c>
      <c r="K351">
        <f>_xlfn.NORM.S.INV(0.05)*_xlfn.STDEV.P($I$3:I351)</f>
        <v>-6.982224050534494E-2</v>
      </c>
      <c r="L351">
        <f>_xlfn.PERCENTILE.EXC($H$3:H351,0.05)</f>
        <v>-2.1196005535232831E-2</v>
      </c>
      <c r="M351">
        <f>_xlfn.PERCENTILE.EXC($I$3:I351,0.05)</f>
        <v>-6.2673221195532577E-2</v>
      </c>
      <c r="N351">
        <f t="shared" si="14"/>
        <v>0</v>
      </c>
      <c r="O351">
        <f t="shared" si="15"/>
        <v>0</v>
      </c>
      <c r="P351">
        <f t="shared" si="12"/>
        <v>0</v>
      </c>
      <c r="Q351">
        <f t="shared" si="13"/>
        <v>0</v>
      </c>
    </row>
    <row r="352" spans="1:17">
      <c r="A352">
        <v>350</v>
      </c>
      <c r="B352" s="1">
        <v>43735</v>
      </c>
      <c r="C352">
        <f>LN(Precios!B352/Precios!B351)</f>
        <v>-2.6389213727991772E-3</v>
      </c>
      <c r="D352">
        <f>LN(Precios!C352/Precios!C351)</f>
        <v>-2.962876078306957E-3</v>
      </c>
      <c r="E352">
        <f>LN(Precios!D352/Precios!D351)</f>
        <v>-1.0029560014416497E-2</v>
      </c>
      <c r="F352">
        <f>LN(Precios!G352/Precios!G351)</f>
        <v>-2.2501632346056599E-3</v>
      </c>
      <c r="G352">
        <f>SUMPRODUCT(Rendimientos!E352:F352,FE!$B$34:$C$34)</f>
        <v>3.8162186103856705E-3</v>
      </c>
      <c r="H352">
        <f>SUMPRODUCT(E352:F352,FE!$B$24:$C$24)</f>
        <v>-7.3612924197354185E-3</v>
      </c>
      <c r="I352">
        <f>SUMPRODUCT(E352:F352,FE!$B$34:$C$34)</f>
        <v>3.8162186103856705E-3</v>
      </c>
      <c r="J352">
        <f>_xlfn.NORM.S.INV(0.05)*_xlfn.STDEV.P($H$3:H352)</f>
        <v>-2.1276754702429998E-2</v>
      </c>
      <c r="K352">
        <f>_xlfn.NORM.S.INV(0.05)*_xlfn.STDEV.P($I$3:I352)</f>
        <v>-6.972380670662108E-2</v>
      </c>
      <c r="L352">
        <f>_xlfn.PERCENTILE.EXC($H$3:H352,0.05)</f>
        <v>-2.1194047018472328E-2</v>
      </c>
      <c r="M352">
        <f>_xlfn.PERCENTILE.EXC($I$3:I352,0.05)</f>
        <v>-6.2666696013918777E-2</v>
      </c>
      <c r="N352">
        <f t="shared" si="14"/>
        <v>0</v>
      </c>
      <c r="O352">
        <f t="shared" si="15"/>
        <v>0</v>
      </c>
      <c r="P352">
        <f t="shared" si="12"/>
        <v>0</v>
      </c>
      <c r="Q352">
        <f t="shared" si="13"/>
        <v>0</v>
      </c>
    </row>
    <row r="353" spans="1:17">
      <c r="A353">
        <v>351</v>
      </c>
      <c r="B353" s="1">
        <v>43738</v>
      </c>
      <c r="C353">
        <f>LN(Precios!B353/Precios!B352)</f>
        <v>3.594542315673062E-3</v>
      </c>
      <c r="D353">
        <f>LN(Precios!C353/Precios!C352)</f>
        <v>3.5796488275736857E-3</v>
      </c>
      <c r="E353">
        <f>LN(Precios!D353/Precios!D352)</f>
        <v>2.76625349289011E-3</v>
      </c>
      <c r="F353">
        <f>LN(Precios!G353/Precios!G352)</f>
        <v>-9.8711033355604796E-3</v>
      </c>
      <c r="G353">
        <f>SUMPRODUCT(Rendimientos!E353:F353,FE!$B$34:$C$34)</f>
        <v>-1.9725727569633037E-2</v>
      </c>
      <c r="H353">
        <f>SUMPRODUCT(E353:F353,FE!$B$24:$C$24)</f>
        <v>-1.5682534955291519E-3</v>
      </c>
      <c r="I353">
        <f>SUMPRODUCT(E353:F353,FE!$B$34:$C$34)</f>
        <v>-1.9725727569633037E-2</v>
      </c>
      <c r="J353">
        <f>_xlfn.NORM.S.INV(0.05)*_xlfn.STDEV.P($H$3:H353)</f>
        <v>-2.1247091349180694E-2</v>
      </c>
      <c r="K353">
        <f>_xlfn.NORM.S.INV(0.05)*_xlfn.STDEV.P($I$3:I353)</f>
        <v>-6.9643411551727818E-2</v>
      </c>
      <c r="L353">
        <f>_xlfn.PERCENTILE.EXC($H$3:H353,0.05)</f>
        <v>-2.1192088501711823E-2</v>
      </c>
      <c r="M353">
        <f>_xlfn.PERCENTILE.EXC($I$3:I353,0.05)</f>
        <v>-6.2660170832304976E-2</v>
      </c>
      <c r="N353">
        <f t="shared" si="14"/>
        <v>0</v>
      </c>
      <c r="O353">
        <f t="shared" si="15"/>
        <v>0</v>
      </c>
      <c r="P353">
        <f t="shared" si="12"/>
        <v>0</v>
      </c>
      <c r="Q353">
        <f t="shared" si="13"/>
        <v>0</v>
      </c>
    </row>
    <row r="354" spans="1:17">
      <c r="A354">
        <v>352</v>
      </c>
      <c r="B354" s="1">
        <v>43739</v>
      </c>
      <c r="C354">
        <f>LN(Precios!B354/Precios!B353)</f>
        <v>-1.2854573547365676E-2</v>
      </c>
      <c r="D354">
        <f>LN(Precios!C354/Precios!C353)</f>
        <v>-1.7245229113968211E-3</v>
      </c>
      <c r="E354">
        <f>LN(Precios!D354/Precios!D353)</f>
        <v>-5.9260572856705707E-3</v>
      </c>
      <c r="F354">
        <f>LN(Precios!G354/Precios!G353)</f>
        <v>-1.5941429930762072E-3</v>
      </c>
      <c r="G354">
        <f>SUMPRODUCT(Rendimientos!E354:F354,FE!$B$34:$C$34)</f>
        <v>1.7838883585129719E-3</v>
      </c>
      <c r="H354">
        <f>SUMPRODUCT(E354:F354,FE!$B$24:$C$24)</f>
        <v>-4.4402471570674619E-3</v>
      </c>
      <c r="I354">
        <f>SUMPRODUCT(E354:F354,FE!$B$34:$C$34)</f>
        <v>1.7838883585129719E-3</v>
      </c>
      <c r="J354">
        <f>_xlfn.NORM.S.INV(0.05)*_xlfn.STDEV.P($H$3:H354)</f>
        <v>-2.1221027696155741E-2</v>
      </c>
      <c r="K354">
        <f>_xlfn.NORM.S.INV(0.05)*_xlfn.STDEV.P($I$3:I354)</f>
        <v>-6.9544914913280659E-2</v>
      </c>
      <c r="L354">
        <f>_xlfn.PERCENTILE.EXC($H$3:H354,0.05)</f>
        <v>-2.119012998495132E-2</v>
      </c>
      <c r="M354">
        <f>_xlfn.PERCENTILE.EXC($I$3:I354,0.05)</f>
        <v>-6.2653645650691175E-2</v>
      </c>
      <c r="N354">
        <f t="shared" si="14"/>
        <v>0</v>
      </c>
      <c r="O354">
        <f t="shared" si="15"/>
        <v>0</v>
      </c>
      <c r="P354">
        <f t="shared" si="12"/>
        <v>0</v>
      </c>
      <c r="Q354">
        <f t="shared" si="13"/>
        <v>0</v>
      </c>
    </row>
    <row r="355" spans="1:17">
      <c r="A355">
        <v>353</v>
      </c>
      <c r="B355" s="1">
        <v>43740</v>
      </c>
      <c r="C355">
        <f>LN(Precios!B355/Precios!B354)</f>
        <v>-1.8781346432313075E-2</v>
      </c>
      <c r="D355">
        <f>LN(Precios!C355/Precios!C354)</f>
        <v>-1.6774923578096124E-2</v>
      </c>
      <c r="E355">
        <f>LN(Precios!D355/Precios!D354)</f>
        <v>-3.1698198097982505E-3</v>
      </c>
      <c r="F355">
        <f>LN(Precios!G355/Precios!G354)</f>
        <v>-2.1948369676348847E-2</v>
      </c>
      <c r="G355">
        <f>SUMPRODUCT(Rendimientos!E355:F355,FE!$B$34:$C$34)</f>
        <v>-3.6591902743250332E-2</v>
      </c>
      <c r="H355">
        <f>SUMPRODUCT(E355:F355,FE!$B$24:$C$24)</f>
        <v>-9.6107043028036392E-3</v>
      </c>
      <c r="I355">
        <f>SUMPRODUCT(E355:F355,FE!$B$34:$C$34)</f>
        <v>-3.6591902743250332E-2</v>
      </c>
      <c r="J355">
        <f>_xlfn.NORM.S.INV(0.05)*_xlfn.STDEV.P($H$3:H355)</f>
        <v>-2.1208771379120066E-2</v>
      </c>
      <c r="K355">
        <f>_xlfn.NORM.S.INV(0.05)*_xlfn.STDEV.P($I$3:I355)</f>
        <v>-6.9515164574890903E-2</v>
      </c>
      <c r="L355">
        <f>_xlfn.PERCENTILE.EXC($H$3:H355,0.05)</f>
        <v>-2.1188171468190818E-2</v>
      </c>
      <c r="M355">
        <f>_xlfn.PERCENTILE.EXC($I$3:I355,0.05)</f>
        <v>-6.2647120469077375E-2</v>
      </c>
      <c r="N355">
        <f t="shared" si="14"/>
        <v>0</v>
      </c>
      <c r="O355">
        <f t="shared" si="15"/>
        <v>0</v>
      </c>
      <c r="P355">
        <f t="shared" si="12"/>
        <v>0</v>
      </c>
      <c r="Q355">
        <f t="shared" si="13"/>
        <v>0</v>
      </c>
    </row>
    <row r="356" spans="1:17">
      <c r="A356">
        <v>354</v>
      </c>
      <c r="B356" s="1">
        <v>43741</v>
      </c>
      <c r="C356">
        <f>LN(Precios!B356/Precios!B355)</f>
        <v>4.6832830877059396E-3</v>
      </c>
      <c r="D356">
        <f>LN(Precios!C356/Precios!C355)</f>
        <v>5.2065752775231414E-3</v>
      </c>
      <c r="E356">
        <f>LN(Precios!D356/Precios!D355)</f>
        <v>-7.6956343882406556E-3</v>
      </c>
      <c r="F356">
        <f>LN(Precios!G356/Precios!G355)</f>
        <v>3.7554406685027707E-2</v>
      </c>
      <c r="G356">
        <f>SUMPRODUCT(Rendimientos!E356:F356,FE!$B$34:$C$34)</f>
        <v>7.2840436620456972E-2</v>
      </c>
      <c r="H356">
        <f>SUMPRODUCT(E356:F356,FE!$B$24:$C$24)</f>
        <v>7.8247487045890358E-3</v>
      </c>
      <c r="I356">
        <f>SUMPRODUCT(E356:F356,FE!$B$34:$C$34)</f>
        <v>7.2840436620456972E-2</v>
      </c>
      <c r="J356">
        <f>_xlfn.NORM.S.INV(0.05)*_xlfn.STDEV.P($H$3:H356)</f>
        <v>-2.1188966392725821E-2</v>
      </c>
      <c r="K356">
        <f>_xlfn.NORM.S.INV(0.05)*_xlfn.STDEV.P($I$3:I356)</f>
        <v>-6.9718138807989341E-2</v>
      </c>
      <c r="L356">
        <f>_xlfn.PERCENTILE.EXC($H$3:H356,0.05)</f>
        <v>-2.1186212951430312E-2</v>
      </c>
      <c r="M356">
        <f>_xlfn.PERCENTILE.EXC($I$3:I356,0.05)</f>
        <v>-6.2640595287463574E-2</v>
      </c>
      <c r="N356">
        <f t="shared" si="14"/>
        <v>0</v>
      </c>
      <c r="O356">
        <f t="shared" si="15"/>
        <v>0</v>
      </c>
      <c r="P356">
        <f t="shared" si="12"/>
        <v>0</v>
      </c>
      <c r="Q356">
        <f t="shared" si="13"/>
        <v>0</v>
      </c>
    </row>
    <row r="357" spans="1:17">
      <c r="A357">
        <v>355</v>
      </c>
      <c r="B357" s="1">
        <v>43742</v>
      </c>
      <c r="C357">
        <f>LN(Precios!B357/Precios!B356)</f>
        <v>1.4123652863141697E-2</v>
      </c>
      <c r="D357">
        <f>LN(Precios!C357/Precios!C356)</f>
        <v>2.2679463066683659E-2</v>
      </c>
      <c r="E357">
        <f>LN(Precios!D357/Precios!D356)</f>
        <v>1.6407766899392537E-2</v>
      </c>
      <c r="F357">
        <f>LN(Precios!G357/Precios!G356)</f>
        <v>2.3338757058961782E-2</v>
      </c>
      <c r="G357">
        <f>SUMPRODUCT(Rendimientos!E357:F357,FE!$B$34:$C$34)</f>
        <v>2.8743550523275457E-2</v>
      </c>
      <c r="H357">
        <f>SUMPRODUCT(E357:F357,FE!$B$24:$C$24)</f>
        <v>1.8785038166726165E-2</v>
      </c>
      <c r="I357">
        <f>SUMPRODUCT(E357:F357,FE!$B$34:$C$34)</f>
        <v>2.8743550523275457E-2</v>
      </c>
      <c r="J357">
        <f>_xlfn.NORM.S.INV(0.05)*_xlfn.STDEV.P($H$3:H357)</f>
        <v>-2.1220204462407112E-2</v>
      </c>
      <c r="K357">
        <f>_xlfn.NORM.S.INV(0.05)*_xlfn.STDEV.P($I$3:I357)</f>
        <v>-6.9668494293836536E-2</v>
      </c>
      <c r="L357">
        <f>_xlfn.PERCENTILE.EXC($H$3:H357,0.05)</f>
        <v>-2.118425443466981E-2</v>
      </c>
      <c r="M357">
        <f>_xlfn.PERCENTILE.EXC($I$3:I357,0.05)</f>
        <v>-6.2634070105849787E-2</v>
      </c>
      <c r="N357">
        <f t="shared" si="14"/>
        <v>0</v>
      </c>
      <c r="O357">
        <f t="shared" si="15"/>
        <v>0</v>
      </c>
      <c r="P357">
        <f t="shared" si="12"/>
        <v>0</v>
      </c>
      <c r="Q357">
        <f t="shared" si="13"/>
        <v>0</v>
      </c>
    </row>
    <row r="358" spans="1:17">
      <c r="A358">
        <v>356</v>
      </c>
      <c r="B358" s="1">
        <v>43745</v>
      </c>
      <c r="C358">
        <f>LN(Precios!B358/Precios!B357)</f>
        <v>-3.6078026396303411E-3</v>
      </c>
      <c r="D358">
        <f>LN(Precios!C358/Precios!C357)</f>
        <v>-1.075880141082651E-2</v>
      </c>
      <c r="E358">
        <f>LN(Precios!D358/Precios!D357)</f>
        <v>4.82445320638144E-3</v>
      </c>
      <c r="F358">
        <f>LN(Precios!G358/Precios!G357)</f>
        <v>7.2253889017962871E-3</v>
      </c>
      <c r="G358">
        <f>SUMPRODUCT(Rendimientos!E358:F358,FE!$B$34:$C$34)</f>
        <v>9.0976410989660559E-3</v>
      </c>
      <c r="H358">
        <f>SUMPRODUCT(E358:F358,FE!$B$24:$C$24)</f>
        <v>5.6479539345631307E-3</v>
      </c>
      <c r="I358">
        <f>SUMPRODUCT(E358:F358,FE!$B$34:$C$34)</f>
        <v>9.0976410989660559E-3</v>
      </c>
      <c r="J358">
        <f>_xlfn.NORM.S.INV(0.05)*_xlfn.STDEV.P($H$3:H358)</f>
        <v>-2.1195345320108555E-2</v>
      </c>
      <c r="K358">
        <f>_xlfn.NORM.S.INV(0.05)*_xlfn.STDEV.P($I$3:I358)</f>
        <v>-6.9576155659130806E-2</v>
      </c>
      <c r="L358">
        <f>_xlfn.PERCENTILE.EXC($H$3:H358,0.05)</f>
        <v>-2.1182295917909308E-2</v>
      </c>
      <c r="M358">
        <f>_xlfn.PERCENTILE.EXC($I$3:I358,0.05)</f>
        <v>-6.2627544924235987E-2</v>
      </c>
      <c r="N358">
        <f t="shared" si="14"/>
        <v>1</v>
      </c>
      <c r="O358">
        <f t="shared" si="15"/>
        <v>0</v>
      </c>
      <c r="P358">
        <f t="shared" si="12"/>
        <v>1</v>
      </c>
      <c r="Q358">
        <f t="shared" si="13"/>
        <v>0</v>
      </c>
    </row>
    <row r="359" spans="1:17">
      <c r="A359">
        <v>357</v>
      </c>
      <c r="B359" s="1">
        <v>43746</v>
      </c>
      <c r="C359">
        <f>LN(Precios!B359/Precios!B358)</f>
        <v>-1.1929005943217915E-2</v>
      </c>
      <c r="D359">
        <f>LN(Precios!C359/Precios!C358)</f>
        <v>-9.7594069908215411E-3</v>
      </c>
      <c r="E359">
        <f>LN(Precios!D359/Precios!D358)</f>
        <v>-1.8738258872336003E-2</v>
      </c>
      <c r="F359">
        <f>LN(Precios!G359/Precios!G358)</f>
        <v>-4.0474531442700246E-2</v>
      </c>
      <c r="G359">
        <f>SUMPRODUCT(Rendimientos!E359:F359,FE!$B$34:$C$34)</f>
        <v>-5.7424499805394685E-2</v>
      </c>
      <c r="H359">
        <f>SUMPRODUCT(E359:F359,FE!$B$24:$C$24)</f>
        <v>-2.6193617349380853E-2</v>
      </c>
      <c r="I359">
        <f>SUMPRODUCT(E359:F359,FE!$B$34:$C$34)</f>
        <v>-5.7424499805394685E-2</v>
      </c>
      <c r="J359">
        <f>_xlfn.NORM.S.INV(0.05)*_xlfn.STDEV.P($H$3:H359)</f>
        <v>-2.1291456550810217E-2</v>
      </c>
      <c r="K359">
        <f>_xlfn.NORM.S.INV(0.05)*_xlfn.STDEV.P($I$3:I359)</f>
        <v>-6.9651606436120339E-2</v>
      </c>
      <c r="L359">
        <f>_xlfn.PERCENTILE.EXC($H$3:H359,0.05)</f>
        <v>-2.1255150697488841E-2</v>
      </c>
      <c r="M359">
        <f>_xlfn.PERCENTILE.EXC($I$3:I359,0.05)</f>
        <v>-6.2621019742622186E-2</v>
      </c>
      <c r="N359">
        <f t="shared" si="14"/>
        <v>0</v>
      </c>
      <c r="O359">
        <f t="shared" si="15"/>
        <v>0</v>
      </c>
      <c r="P359">
        <f t="shared" si="12"/>
        <v>0</v>
      </c>
      <c r="Q359">
        <f t="shared" si="13"/>
        <v>0</v>
      </c>
    </row>
    <row r="360" spans="1:17">
      <c r="A360">
        <v>358</v>
      </c>
      <c r="B360" s="1">
        <v>43747</v>
      </c>
      <c r="C360">
        <f>LN(Precios!B360/Precios!B359)</f>
        <v>6.9308914558022083E-3</v>
      </c>
      <c r="D360">
        <f>LN(Precios!C360/Precios!C359)</f>
        <v>-7.8130644897421745E-4</v>
      </c>
      <c r="E360">
        <f>LN(Precios!D360/Precios!D359)</f>
        <v>6.6718633836348037E-3</v>
      </c>
      <c r="F360">
        <f>LN(Precios!G360/Precios!G359)</f>
        <v>7.462286261462405E-5</v>
      </c>
      <c r="G360">
        <f>SUMPRODUCT(Rendimientos!E360:F360,FE!$B$34:$C$34)</f>
        <v>-5.0699122802157067E-3</v>
      </c>
      <c r="H360">
        <f>SUMPRODUCT(E360:F360,FE!$B$24:$C$24)</f>
        <v>4.4090654322256322E-3</v>
      </c>
      <c r="I360">
        <f>SUMPRODUCT(E360:F360,FE!$B$34:$C$34)</f>
        <v>-5.0699122802157067E-3</v>
      </c>
      <c r="J360">
        <f>_xlfn.NORM.S.INV(0.05)*_xlfn.STDEV.P($H$3:H360)</f>
        <v>-2.1264664464027312E-2</v>
      </c>
      <c r="K360">
        <f>_xlfn.NORM.S.INV(0.05)*_xlfn.STDEV.P($I$3:I360)</f>
        <v>-6.9555090728507296E-2</v>
      </c>
      <c r="L360">
        <f>_xlfn.PERCENTILE.EXC($H$3:H360,0.05)</f>
        <v>-2.1235370700163354E-2</v>
      </c>
      <c r="M360">
        <f>_xlfn.PERCENTILE.EXC($I$3:I360,0.05)</f>
        <v>-6.2614494561008385E-2</v>
      </c>
      <c r="N360">
        <f t="shared" si="14"/>
        <v>0</v>
      </c>
      <c r="O360">
        <f t="shared" si="15"/>
        <v>0</v>
      </c>
      <c r="P360">
        <f t="shared" si="12"/>
        <v>0</v>
      </c>
      <c r="Q360">
        <f t="shared" si="13"/>
        <v>0</v>
      </c>
    </row>
    <row r="361" spans="1:17">
      <c r="A361">
        <v>359</v>
      </c>
      <c r="B361" s="1">
        <v>43748</v>
      </c>
      <c r="C361">
        <f>LN(Precios!B361/Precios!B360)</f>
        <v>5.7022243470678012E-3</v>
      </c>
      <c r="D361">
        <f>LN(Precios!C361/Precios!C360)</f>
        <v>1.0016040344152516E-2</v>
      </c>
      <c r="E361">
        <f>LN(Precios!D361/Precios!D360)</f>
        <v>7.7318591293719534E-5</v>
      </c>
      <c r="F361">
        <f>LN(Precios!G361/Precios!G360)</f>
        <v>1.8909453782149029E-2</v>
      </c>
      <c r="G361">
        <f>SUMPRODUCT(Rendimientos!E361:F361,FE!$B$34:$C$34)</f>
        <v>3.3594772741674439E-2</v>
      </c>
      <c r="H361">
        <f>SUMPRODUCT(E361:F361,FE!$B$24:$C$24)</f>
        <v>6.5365823993590883E-3</v>
      </c>
      <c r="I361">
        <f>SUMPRODUCT(E361:F361,FE!$B$34:$C$34)</f>
        <v>3.3594772741674439E-2</v>
      </c>
      <c r="J361">
        <f>_xlfn.NORM.S.INV(0.05)*_xlfn.STDEV.P($H$3:H361)</f>
        <v>-2.1241843159128988E-2</v>
      </c>
      <c r="K361">
        <f>_xlfn.NORM.S.INV(0.05)*_xlfn.STDEV.P($I$3:I361)</f>
        <v>-6.9523481279726018E-2</v>
      </c>
      <c r="L361">
        <f>_xlfn.PERCENTILE.EXC($H$3:H361,0.05)</f>
        <v>-2.1215590702837864E-2</v>
      </c>
      <c r="M361">
        <f>_xlfn.PERCENTILE.EXC($I$3:I361,0.05)</f>
        <v>-6.2607969379394585E-2</v>
      </c>
      <c r="N361">
        <f t="shared" si="14"/>
        <v>0</v>
      </c>
      <c r="O361">
        <f t="shared" si="15"/>
        <v>0</v>
      </c>
      <c r="P361">
        <f t="shared" si="12"/>
        <v>0</v>
      </c>
      <c r="Q361">
        <f t="shared" si="13"/>
        <v>0</v>
      </c>
    </row>
    <row r="362" spans="1:17">
      <c r="A362">
        <v>360</v>
      </c>
      <c r="B362" s="1">
        <v>43749</v>
      </c>
      <c r="C362">
        <f>LN(Precios!B362/Precios!B361)</f>
        <v>1.2001661128721504E-2</v>
      </c>
      <c r="D362">
        <f>LN(Precios!C362/Precios!C361)</f>
        <v>6.6131093917236256E-3</v>
      </c>
      <c r="E362">
        <f>LN(Precios!D362/Precios!D361)</f>
        <v>5.2436887578759641E-3</v>
      </c>
      <c r="F362">
        <f>LN(Precios!G362/Precios!G361)</f>
        <v>1.689406027657972E-2</v>
      </c>
      <c r="G362">
        <f>SUMPRODUCT(Rendimientos!E362:F362,FE!$B$34:$C$34)</f>
        <v>2.5979032321184325E-2</v>
      </c>
      <c r="H362">
        <f>SUMPRODUCT(E362:F362,FE!$B$24:$C$24)</f>
        <v>9.2396680952492819E-3</v>
      </c>
      <c r="I362">
        <f>SUMPRODUCT(E362:F362,FE!$B$34:$C$34)</f>
        <v>2.5979032321184325E-2</v>
      </c>
      <c r="J362">
        <f>_xlfn.NORM.S.INV(0.05)*_xlfn.STDEV.P($H$3:H362)</f>
        <v>-2.1226284826157096E-2</v>
      </c>
      <c r="K362">
        <f>_xlfn.NORM.S.INV(0.05)*_xlfn.STDEV.P($I$3:I362)</f>
        <v>-6.9466324825780856E-2</v>
      </c>
      <c r="L362">
        <f>_xlfn.PERCENTILE.EXC($H$3:H362,0.05)</f>
        <v>-2.1213632186077361E-2</v>
      </c>
      <c r="M362">
        <f>_xlfn.PERCENTILE.EXC($I$3:I362,0.05)</f>
        <v>-6.2604074966340545E-2</v>
      </c>
      <c r="N362">
        <f t="shared" si="14"/>
        <v>0</v>
      </c>
      <c r="O362">
        <f t="shared" si="15"/>
        <v>0</v>
      </c>
      <c r="P362">
        <f t="shared" si="12"/>
        <v>0</v>
      </c>
      <c r="Q362">
        <f t="shared" si="13"/>
        <v>0</v>
      </c>
    </row>
    <row r="363" spans="1:17">
      <c r="A363">
        <v>361</v>
      </c>
      <c r="B363" s="1">
        <v>43752</v>
      </c>
      <c r="C363">
        <f>LN(Precios!B363/Precios!B362)</f>
        <v>-1.0905913798200857E-3</v>
      </c>
      <c r="D363">
        <f>LN(Precios!C363/Precios!C362)</f>
        <v>1.9633793296599798E-3</v>
      </c>
      <c r="E363">
        <f>LN(Precios!D363/Precios!D362)</f>
        <v>-2.464193453924601E-3</v>
      </c>
      <c r="F363">
        <f>LN(Precios!G363/Precios!G362)</f>
        <v>2.0707892097327724E-2</v>
      </c>
      <c r="G363">
        <f>SUMPRODUCT(Rendimientos!E363:F363,FE!$B$34:$C$34)</f>
        <v>3.8777508942622656E-2</v>
      </c>
      <c r="H363">
        <f>SUMPRODUCT(E363:F363,FE!$B$24:$C$24)</f>
        <v>5.483636786338281E-3</v>
      </c>
      <c r="I363">
        <f>SUMPRODUCT(E363:F363,FE!$B$34:$C$34)</f>
        <v>3.8777508942622656E-2</v>
      </c>
      <c r="J363">
        <f>_xlfn.NORM.S.INV(0.05)*_xlfn.STDEV.P($H$3:H363)</f>
        <v>-2.1201471322445188E-2</v>
      </c>
      <c r="K363">
        <f>_xlfn.NORM.S.INV(0.05)*_xlfn.STDEV.P($I$3:I363)</f>
        <v>-6.9455193031017826E-2</v>
      </c>
      <c r="L363">
        <f>_xlfn.PERCENTILE.EXC($H$3:H363,0.05)</f>
        <v>-2.1211673669316856E-2</v>
      </c>
      <c r="M363">
        <f>_xlfn.PERCENTILE.EXC($I$3:I363,0.05)</f>
        <v>-6.2600180553286519E-2</v>
      </c>
      <c r="N363">
        <f t="shared" si="14"/>
        <v>0</v>
      </c>
      <c r="O363">
        <f t="shared" si="15"/>
        <v>0</v>
      </c>
      <c r="P363">
        <f t="shared" si="12"/>
        <v>0</v>
      </c>
      <c r="Q363">
        <f t="shared" si="13"/>
        <v>0</v>
      </c>
    </row>
    <row r="364" spans="1:17">
      <c r="A364">
        <v>362</v>
      </c>
      <c r="B364" s="1">
        <v>43753</v>
      </c>
      <c r="C364">
        <f>LN(Precios!B364/Precios!B363)</f>
        <v>8.8248284750532917E-3</v>
      </c>
      <c r="D364">
        <f>LN(Precios!C364/Precios!C363)</f>
        <v>-1.2687166266125993E-3</v>
      </c>
      <c r="E364">
        <f>LN(Precios!D364/Precios!D363)</f>
        <v>4.6249904470456536E-4</v>
      </c>
      <c r="F364">
        <f>LN(Precios!G364/Precios!G363)</f>
        <v>1.390899690606054E-3</v>
      </c>
      <c r="G364">
        <f>SUMPRODUCT(Rendimientos!E364:F364,FE!$B$34:$C$34)</f>
        <v>2.1148674971834635E-3</v>
      </c>
      <c r="H364">
        <f>SUMPRODUCT(E364:F364,FE!$B$24:$C$24)</f>
        <v>7.8093264932142131E-4</v>
      </c>
      <c r="I364">
        <f>SUMPRODUCT(E364:F364,FE!$B$34:$C$34)</f>
        <v>2.1148674971834635E-3</v>
      </c>
      <c r="J364">
        <f>_xlfn.NORM.S.INV(0.05)*_xlfn.STDEV.P($H$3:H364)</f>
        <v>-2.1172194723230998E-2</v>
      </c>
      <c r="K364">
        <f>_xlfn.NORM.S.INV(0.05)*_xlfn.STDEV.P($I$3:I364)</f>
        <v>-6.9359676647145971E-2</v>
      </c>
      <c r="L364">
        <f>_xlfn.PERCENTILE.EXC($H$3:H364,0.05)</f>
        <v>-2.1209715152556353E-2</v>
      </c>
      <c r="M364">
        <f>_xlfn.PERCENTILE.EXC($I$3:I364,0.05)</f>
        <v>-6.2596286140232479E-2</v>
      </c>
      <c r="N364">
        <f t="shared" si="14"/>
        <v>0</v>
      </c>
      <c r="O364">
        <f t="shared" si="15"/>
        <v>0</v>
      </c>
      <c r="P364">
        <f t="shared" si="12"/>
        <v>0</v>
      </c>
      <c r="Q364">
        <f t="shared" si="13"/>
        <v>0</v>
      </c>
    </row>
    <row r="365" spans="1:17">
      <c r="A365">
        <v>363</v>
      </c>
      <c r="B365" s="1">
        <v>43754</v>
      </c>
      <c r="C365">
        <f>LN(Precios!B365/Precios!B364)</f>
        <v>-8.4476629394107867E-4</v>
      </c>
      <c r="D365">
        <f>LN(Precios!C365/Precios!C364)</f>
        <v>6.7723106322231524E-3</v>
      </c>
      <c r="E365">
        <f>LN(Precios!D365/Precios!D364)</f>
        <v>8.4414590744900878E-3</v>
      </c>
      <c r="F365">
        <f>LN(Precios!G365/Precios!G364)</f>
        <v>-1.804429751268289E-2</v>
      </c>
      <c r="G365">
        <f>SUMPRODUCT(Rendimientos!E365:F365,FE!$B$34:$C$34)</f>
        <v>-3.8697918539992493E-2</v>
      </c>
      <c r="H365">
        <f>SUMPRODUCT(E365:F365,FE!$B$24:$C$24)</f>
        <v>-6.4293243071901398E-4</v>
      </c>
      <c r="I365">
        <f>SUMPRODUCT(E365:F365,FE!$B$34:$C$34)</f>
        <v>-3.8697918539992493E-2</v>
      </c>
      <c r="J365">
        <f>_xlfn.NORM.S.INV(0.05)*_xlfn.STDEV.P($H$3:H365)</f>
        <v>-2.1143198295891865E-2</v>
      </c>
      <c r="K365">
        <f>_xlfn.NORM.S.INV(0.05)*_xlfn.STDEV.P($I$3:I365)</f>
        <v>-6.9340794469558917E-2</v>
      </c>
      <c r="L365">
        <f>_xlfn.PERCENTILE.EXC($H$3:H365,0.05)</f>
        <v>-2.1207756635795851E-2</v>
      </c>
      <c r="M365">
        <f>_xlfn.PERCENTILE.EXC($I$3:I365,0.05)</f>
        <v>-6.2592391727178454E-2</v>
      </c>
      <c r="N365">
        <f t="shared" si="14"/>
        <v>0</v>
      </c>
      <c r="O365">
        <f t="shared" si="15"/>
        <v>0</v>
      </c>
      <c r="P365">
        <f t="shared" si="12"/>
        <v>0</v>
      </c>
      <c r="Q365">
        <f t="shared" si="13"/>
        <v>0</v>
      </c>
    </row>
    <row r="366" spans="1:17">
      <c r="A366">
        <v>364</v>
      </c>
      <c r="B366" s="1">
        <v>43755</v>
      </c>
      <c r="C366">
        <f>LN(Precios!B366/Precios!B365)</f>
        <v>8.8472878840533244E-4</v>
      </c>
      <c r="D366">
        <f>LN(Precios!C366/Precios!C365)</f>
        <v>-1.3447721803775997E-3</v>
      </c>
      <c r="E366">
        <f>LN(Precios!D366/Precios!D365)</f>
        <v>1.1472982284086724E-2</v>
      </c>
      <c r="F366">
        <f>LN(Precios!G366/Precios!G365)</f>
        <v>1.7250800051547884E-3</v>
      </c>
      <c r="G366">
        <f>SUMPRODUCT(Rendimientos!E366:F366,FE!$B$34:$C$34)</f>
        <v>-5.8763445121199579E-3</v>
      </c>
      <c r="H366">
        <f>SUMPRODUCT(E366:F366,FE!$B$24:$C$24)</f>
        <v>8.1295338775864475E-3</v>
      </c>
      <c r="I366">
        <f>SUMPRODUCT(E366:F366,FE!$B$34:$C$34)</f>
        <v>-5.8763445121199579E-3</v>
      </c>
      <c r="J366">
        <f>_xlfn.NORM.S.INV(0.05)*_xlfn.STDEV.P($H$3:H366)</f>
        <v>-2.1124662851195596E-2</v>
      </c>
      <c r="K366">
        <f>_xlfn.NORM.S.INV(0.05)*_xlfn.STDEV.P($I$3:I366)</f>
        <v>-6.9246764864910659E-2</v>
      </c>
      <c r="L366">
        <f>_xlfn.PERCENTILE.EXC($H$3:H366,0.05)</f>
        <v>-2.1205798119035349E-2</v>
      </c>
      <c r="M366">
        <f>_xlfn.PERCENTILE.EXC($I$3:I366,0.05)</f>
        <v>-6.2588497314124414E-2</v>
      </c>
      <c r="N366">
        <f t="shared" si="14"/>
        <v>0</v>
      </c>
      <c r="O366">
        <f t="shared" si="15"/>
        <v>0</v>
      </c>
      <c r="P366">
        <f t="shared" si="12"/>
        <v>0</v>
      </c>
      <c r="Q366">
        <f t="shared" si="13"/>
        <v>0</v>
      </c>
    </row>
    <row r="367" spans="1:17">
      <c r="A367">
        <v>365</v>
      </c>
      <c r="B367" s="1">
        <v>43756</v>
      </c>
      <c r="C367">
        <f>LN(Precios!B367/Precios!B366)</f>
        <v>-9.5055968832748489E-3</v>
      </c>
      <c r="D367">
        <f>LN(Precios!C367/Precios!C366)</f>
        <v>-6.9549053396641752E-3</v>
      </c>
      <c r="E367">
        <f>LN(Precios!D367/Precios!D366)</f>
        <v>-1.1243755922051676E-2</v>
      </c>
      <c r="F367">
        <f>LN(Precios!G367/Precios!G366)</f>
        <v>-9.7541279142864309E-3</v>
      </c>
      <c r="G367">
        <f>SUMPRODUCT(Rendimientos!E367:F367,FE!$B$34:$C$34)</f>
        <v>-8.5925144167528344E-3</v>
      </c>
      <c r="H367">
        <f>SUMPRODUCT(E367:F367,FE!$B$24:$C$24)</f>
        <v>-1.073282605772536E-2</v>
      </c>
      <c r="I367">
        <f>SUMPRODUCT(E367:F367,FE!$B$34:$C$34)</f>
        <v>-8.5925144167528344E-3</v>
      </c>
      <c r="J367">
        <f>_xlfn.NORM.S.INV(0.05)*_xlfn.STDEV.P($H$3:H367)</f>
        <v>-2.1117430385762369E-2</v>
      </c>
      <c r="K367">
        <f>_xlfn.NORM.S.INV(0.05)*_xlfn.STDEV.P($I$3:I367)</f>
        <v>-6.9154929282092284E-2</v>
      </c>
      <c r="L367">
        <f>_xlfn.PERCENTILE.EXC($H$3:H367,0.05)</f>
        <v>-2.1203839602274843E-2</v>
      </c>
      <c r="M367">
        <f>_xlfn.PERCENTILE.EXC($I$3:I367,0.05)</f>
        <v>-6.2584602901070374E-2</v>
      </c>
      <c r="N367">
        <f t="shared" si="14"/>
        <v>0</v>
      </c>
      <c r="O367">
        <f t="shared" si="15"/>
        <v>0</v>
      </c>
      <c r="P367">
        <f t="shared" si="12"/>
        <v>0</v>
      </c>
      <c r="Q367">
        <f t="shared" si="13"/>
        <v>0</v>
      </c>
    </row>
    <row r="368" spans="1:17">
      <c r="A368">
        <v>366</v>
      </c>
      <c r="B368" s="1">
        <v>43759</v>
      </c>
      <c r="C368">
        <f>LN(Precios!B368/Precios!B367)</f>
        <v>2.1433707772600375E-3</v>
      </c>
      <c r="D368">
        <f>LN(Precios!C368/Precios!C367)</f>
        <v>5.2388515558396262E-3</v>
      </c>
      <c r="E368">
        <f>LN(Precios!D368/Precios!D367)</f>
        <v>-4.8248226853724683E-3</v>
      </c>
      <c r="F368">
        <f>LN(Precios!G368/Precios!G367)</f>
        <v>1.362871930184403E-5</v>
      </c>
      <c r="G368">
        <f>SUMPRODUCT(Rendimientos!E368:F368,FE!$B$34:$C$34)</f>
        <v>3.7866582471648984E-3</v>
      </c>
      <c r="H368">
        <f>SUMPRODUCT(E368:F368,FE!$B$24:$C$24)</f>
        <v>-3.1652745922559808E-3</v>
      </c>
      <c r="I368">
        <f>SUMPRODUCT(E368:F368,FE!$B$34:$C$34)</f>
        <v>3.7866582471648984E-3</v>
      </c>
      <c r="J368">
        <f>_xlfn.NORM.S.INV(0.05)*_xlfn.STDEV.P($H$3:H368)</f>
        <v>-2.1090752313190891E-2</v>
      </c>
      <c r="K368">
        <f>_xlfn.NORM.S.INV(0.05)*_xlfn.STDEV.P($I$3:I368)</f>
        <v>-6.906161983911259E-2</v>
      </c>
      <c r="L368">
        <f>_xlfn.PERCENTILE.EXC($H$3:H368,0.05)</f>
        <v>-2.1201881085514341E-2</v>
      </c>
      <c r="M368">
        <f>_xlfn.PERCENTILE.EXC($I$3:I368,0.05)</f>
        <v>-6.2580708488016348E-2</v>
      </c>
      <c r="N368">
        <f t="shared" si="14"/>
        <v>0</v>
      </c>
      <c r="O368">
        <f t="shared" si="15"/>
        <v>0</v>
      </c>
      <c r="P368">
        <f t="shared" si="12"/>
        <v>0</v>
      </c>
      <c r="Q368">
        <f t="shared" si="13"/>
        <v>0</v>
      </c>
    </row>
    <row r="369" spans="1:17">
      <c r="A369">
        <v>367</v>
      </c>
      <c r="B369" s="1">
        <v>43760</v>
      </c>
      <c r="C369">
        <f>LN(Precios!B369/Precios!B368)</f>
        <v>-1.4749402756767138E-3</v>
      </c>
      <c r="D369">
        <f>LN(Precios!C369/Precios!C368)</f>
        <v>-9.6555262219834282E-4</v>
      </c>
      <c r="E369">
        <f>LN(Precios!D369/Precios!D368)</f>
        <v>1.6295190384652502E-2</v>
      </c>
      <c r="F369">
        <f>LN(Precios!G369/Precios!G368)</f>
        <v>7.8151349919815417E-3</v>
      </c>
      <c r="G369">
        <f>SUMPRODUCT(Rendimientos!E369:F369,FE!$B$34:$C$34)</f>
        <v>1.2023788188903397E-3</v>
      </c>
      <c r="H369">
        <f>SUMPRODUCT(E369:F369,FE!$B$24:$C$24)</f>
        <v>1.338660278515039E-2</v>
      </c>
      <c r="I369">
        <f>SUMPRODUCT(E369:F369,FE!$B$34:$C$34)</f>
        <v>1.2023788188903397E-3</v>
      </c>
      <c r="J369">
        <f>_xlfn.NORM.S.INV(0.05)*_xlfn.STDEV.P($H$3:H369)</f>
        <v>-2.1091570314869676E-2</v>
      </c>
      <c r="K369">
        <f>_xlfn.NORM.S.INV(0.05)*_xlfn.STDEV.P($I$3:I369)</f>
        <v>-6.8967724571358288E-2</v>
      </c>
      <c r="L369">
        <f>_xlfn.PERCENTILE.EXC($H$3:H369,0.05)</f>
        <v>-2.1199922568753839E-2</v>
      </c>
      <c r="M369">
        <f>_xlfn.PERCENTILE.EXC($I$3:I369,0.05)</f>
        <v>-6.2576814074962309E-2</v>
      </c>
      <c r="N369">
        <f t="shared" si="14"/>
        <v>0</v>
      </c>
      <c r="O369">
        <f t="shared" si="15"/>
        <v>0</v>
      </c>
      <c r="P369">
        <f t="shared" si="12"/>
        <v>0</v>
      </c>
      <c r="Q369">
        <f t="shared" si="13"/>
        <v>0</v>
      </c>
    </row>
    <row r="370" spans="1:17">
      <c r="A370">
        <v>368</v>
      </c>
      <c r="B370" s="1">
        <v>43761</v>
      </c>
      <c r="C370">
        <f>LN(Precios!B370/Precios!B369)</f>
        <v>1.7101178031812421E-3</v>
      </c>
      <c r="D370">
        <f>LN(Precios!C370/Precios!C369)</f>
        <v>4.209877530533518E-3</v>
      </c>
      <c r="E370">
        <f>LN(Precios!D370/Precios!D369)</f>
        <v>-9.6384459595751058E-3</v>
      </c>
      <c r="F370">
        <f>LN(Precios!G370/Precios!G369)</f>
        <v>2.0511950865379099E-2</v>
      </c>
      <c r="G370">
        <f>SUMPRODUCT(Rendimientos!E370:F370,FE!$B$34:$C$34)</f>
        <v>4.4023262229887485E-2</v>
      </c>
      <c r="H370">
        <f>SUMPRODUCT(E370:F370,FE!$B$24:$C$24)</f>
        <v>7.0288629173562156E-4</v>
      </c>
      <c r="I370">
        <f>SUMPRODUCT(E370:F370,FE!$B$34:$C$34)</f>
        <v>4.4023262229887485E-2</v>
      </c>
      <c r="J370">
        <f>_xlfn.NORM.S.INV(0.05)*_xlfn.STDEV.P($H$3:H370)</f>
        <v>-2.106290967563515E-2</v>
      </c>
      <c r="K370">
        <f>_xlfn.NORM.S.INV(0.05)*_xlfn.STDEV.P($I$3:I370)</f>
        <v>-6.898173527239751E-2</v>
      </c>
      <c r="L370">
        <f>_xlfn.PERCENTILE.EXC($H$3:H370,0.05)</f>
        <v>-2.1197964051993333E-2</v>
      </c>
      <c r="M370">
        <f>_xlfn.PERCENTILE.EXC($I$3:I370,0.05)</f>
        <v>-6.2572919661908283E-2</v>
      </c>
      <c r="N370">
        <f t="shared" si="14"/>
        <v>0</v>
      </c>
      <c r="O370">
        <f t="shared" si="15"/>
        <v>0</v>
      </c>
      <c r="P370">
        <f t="shared" si="12"/>
        <v>0</v>
      </c>
      <c r="Q370">
        <f t="shared" si="13"/>
        <v>0</v>
      </c>
    </row>
    <row r="371" spans="1:17">
      <c r="A371">
        <v>369</v>
      </c>
      <c r="B371" s="1">
        <v>43762</v>
      </c>
      <c r="C371">
        <f>LN(Precios!B371/Precios!B370)</f>
        <v>-1.0596673442543486E-3</v>
      </c>
      <c r="D371">
        <f>LN(Precios!C371/Precios!C370)</f>
        <v>5.2705546506950883E-3</v>
      </c>
      <c r="E371">
        <f>LN(Precios!D371/Precios!D370)</f>
        <v>-6.65674442507737E-3</v>
      </c>
      <c r="F371">
        <f>LN(Precios!G371/Precios!G370)</f>
        <v>1.7229550871635264E-2</v>
      </c>
      <c r="G371">
        <f>SUMPRODUCT(Rendimientos!E371:F371,FE!$B$34:$C$34)</f>
        <v>3.5856109232578356E-2</v>
      </c>
      <c r="H371">
        <f>SUMPRODUCT(E371:F371,FE!$B$24:$C$24)</f>
        <v>1.5360537443908787E-3</v>
      </c>
      <c r="I371">
        <f>SUMPRODUCT(E371:F371,FE!$B$34:$C$34)</f>
        <v>3.5856109232578356E-2</v>
      </c>
      <c r="J371">
        <f>_xlfn.NORM.S.INV(0.05)*_xlfn.STDEV.P($H$3:H371)</f>
        <v>-2.1034573463374118E-2</v>
      </c>
      <c r="K371">
        <f>_xlfn.NORM.S.INV(0.05)*_xlfn.STDEV.P($I$3:I371)</f>
        <v>-6.8959751858927443E-2</v>
      </c>
      <c r="L371">
        <f>_xlfn.PERCENTILE.EXC($H$3:H371,0.05)</f>
        <v>-2.1196005535232831E-2</v>
      </c>
      <c r="M371">
        <f>_xlfn.PERCENTILE.EXC($I$3:I371,0.05)</f>
        <v>-6.2569025248854243E-2</v>
      </c>
      <c r="N371">
        <f t="shared" si="14"/>
        <v>1</v>
      </c>
      <c r="O371">
        <f t="shared" si="15"/>
        <v>1</v>
      </c>
      <c r="P371">
        <f t="shared" si="12"/>
        <v>1</v>
      </c>
      <c r="Q371">
        <f t="shared" si="13"/>
        <v>1</v>
      </c>
    </row>
    <row r="372" spans="1:17">
      <c r="A372">
        <v>370</v>
      </c>
      <c r="B372" s="1">
        <v>43763</v>
      </c>
      <c r="C372">
        <f>LN(Precios!B372/Precios!B371)</f>
        <v>5.6741154834533385E-3</v>
      </c>
      <c r="D372">
        <f>LN(Precios!C372/Precios!C371)</f>
        <v>-8.8897877230198381E-3</v>
      </c>
      <c r="E372">
        <f>LN(Precios!D372/Precios!D371)</f>
        <v>4.9012197975989834E-3</v>
      </c>
      <c r="F372">
        <f>LN(Precios!G372/Precios!G371)</f>
        <v>-9.3249830214771748E-2</v>
      </c>
      <c r="G372">
        <f>SUMPRODUCT(Rendimientos!E372:F372,FE!$B$34:$C$34)</f>
        <v>-0.16978812292753398</v>
      </c>
      <c r="H372">
        <f>SUMPRODUCT(E372:F372,FE!$B$24:$C$24)</f>
        <v>-2.8763763946590373E-2</v>
      </c>
      <c r="I372">
        <f>SUMPRODUCT(E372:F372,FE!$B$34:$C$34)</f>
        <v>-0.16978812292753398</v>
      </c>
      <c r="J372">
        <f>_xlfn.NORM.S.INV(0.05)*_xlfn.STDEV.P($H$3:H372)</f>
        <v>-2.1153296176783878E-2</v>
      </c>
      <c r="K372">
        <f>_xlfn.NORM.S.INV(0.05)*_xlfn.STDEV.P($I$3:I372)</f>
        <v>-7.0362760429284396E-2</v>
      </c>
      <c r="L372">
        <f>_xlfn.PERCENTILE.EXC($H$3:H372,0.05)</f>
        <v>-2.1393610678767272E-2</v>
      </c>
      <c r="M372">
        <f>_xlfn.PERCENTILE.EXC($I$3:I372,0.05)</f>
        <v>-6.2666696013918777E-2</v>
      </c>
      <c r="N372">
        <f t="shared" si="14"/>
        <v>0</v>
      </c>
      <c r="O372">
        <f t="shared" si="15"/>
        <v>0</v>
      </c>
      <c r="P372">
        <f t="shared" si="12"/>
        <v>0</v>
      </c>
      <c r="Q372">
        <f t="shared" si="13"/>
        <v>0</v>
      </c>
    </row>
    <row r="373" spans="1:17">
      <c r="A373">
        <v>371</v>
      </c>
      <c r="B373" s="1">
        <v>43766</v>
      </c>
      <c r="C373">
        <f>LN(Precios!B373/Precios!B372)</f>
        <v>4.9089088189036385E-3</v>
      </c>
      <c r="D373">
        <f>LN(Precios!C373/Precios!C372)</f>
        <v>8.635966959552932E-3</v>
      </c>
      <c r="E373">
        <f>LN(Precios!D373/Precios!D372)</f>
        <v>-2.8305875151558441E-3</v>
      </c>
      <c r="F373">
        <f>LN(Precios!G373/Precios!G372)</f>
        <v>1.407567141101709E-2</v>
      </c>
      <c r="G373">
        <f>SUMPRODUCT(Rendimientos!E373:F373,FE!$B$34:$C$34)</f>
        <v>2.7259190020406228E-2</v>
      </c>
      <c r="H373">
        <f>SUMPRODUCT(E373:F373,FE!$B$24:$C$24)</f>
        <v>2.9681169495741184E-3</v>
      </c>
      <c r="I373">
        <f>SUMPRODUCT(E373:F373,FE!$B$34:$C$34)</f>
        <v>2.7259190020406228E-2</v>
      </c>
      <c r="J373">
        <f>_xlfn.NORM.S.INV(0.05)*_xlfn.STDEV.P($H$3:H373)</f>
        <v>-2.1125970205644294E-2</v>
      </c>
      <c r="K373">
        <f>_xlfn.NORM.S.INV(0.05)*_xlfn.STDEV.P($I$3:I373)</f>
        <v>-7.0309852693933472E-2</v>
      </c>
      <c r="L373">
        <f>_xlfn.PERCENTILE.EXC($H$3:H373,0.05)</f>
        <v>-2.1373830681441781E-2</v>
      </c>
      <c r="M373">
        <f>_xlfn.PERCENTILE.EXC($I$3:I373,0.05)</f>
        <v>-6.2660170832304976E-2</v>
      </c>
      <c r="N373">
        <f t="shared" si="14"/>
        <v>0</v>
      </c>
      <c r="O373">
        <f t="shared" si="15"/>
        <v>0</v>
      </c>
      <c r="P373">
        <f t="shared" si="12"/>
        <v>0</v>
      </c>
      <c r="Q373">
        <f t="shared" si="13"/>
        <v>0</v>
      </c>
    </row>
    <row r="374" spans="1:17">
      <c r="A374">
        <v>372</v>
      </c>
      <c r="B374" s="1">
        <v>43767</v>
      </c>
      <c r="C374">
        <f>LN(Precios!B374/Precios!B373)</f>
        <v>-7.1267497247648828E-4</v>
      </c>
      <c r="D374">
        <f>LN(Precios!C374/Precios!C373)</f>
        <v>1.9532845611111242E-3</v>
      </c>
      <c r="E374">
        <f>LN(Precios!D374/Precios!D373)</f>
        <v>-8.0766563426549493E-3</v>
      </c>
      <c r="F374">
        <f>LN(Precios!G374/Precios!G373)</f>
        <v>-1.4583642392973113E-2</v>
      </c>
      <c r="G374">
        <f>SUMPRODUCT(Rendimientos!E374:F374,FE!$B$34:$C$34)</f>
        <v>-1.9657797003997057E-2</v>
      </c>
      <c r="H374">
        <f>SUMPRODUCT(E374:F374,FE!$B$24:$C$24)</f>
        <v>-1.030849777053594E-2</v>
      </c>
      <c r="I374">
        <f>SUMPRODUCT(E374:F374,FE!$B$34:$C$34)</f>
        <v>-1.9657797003997057E-2</v>
      </c>
      <c r="J374">
        <f>_xlfn.NORM.S.INV(0.05)*_xlfn.STDEV.P($H$3:H374)</f>
        <v>-2.1117013458627328E-2</v>
      </c>
      <c r="K374">
        <f>_xlfn.NORM.S.INV(0.05)*_xlfn.STDEV.P($I$3:I374)</f>
        <v>-7.0232974564061079E-2</v>
      </c>
      <c r="L374">
        <f>_xlfn.PERCENTILE.EXC($H$3:H374,0.05)</f>
        <v>-2.1354050684116291E-2</v>
      </c>
      <c r="M374">
        <f>_xlfn.PERCENTILE.EXC($I$3:I374,0.05)</f>
        <v>-6.2653645650691175E-2</v>
      </c>
      <c r="N374">
        <f t="shared" si="14"/>
        <v>0</v>
      </c>
      <c r="O374">
        <f t="shared" si="15"/>
        <v>0</v>
      </c>
      <c r="P374">
        <f t="shared" si="12"/>
        <v>0</v>
      </c>
      <c r="Q374">
        <f t="shared" si="13"/>
        <v>0</v>
      </c>
    </row>
    <row r="375" spans="1:17">
      <c r="A375">
        <v>373</v>
      </c>
      <c r="B375" s="1">
        <v>43768</v>
      </c>
      <c r="C375">
        <f>LN(Precios!B375/Precios!B374)</f>
        <v>4.2489564572049292E-3</v>
      </c>
      <c r="D375">
        <f>LN(Precios!C375/Precios!C374)</f>
        <v>-2.498840244347279E-3</v>
      </c>
      <c r="E375">
        <f>LN(Precios!D375/Precios!D374)</f>
        <v>9.2635486013066082E-4</v>
      </c>
      <c r="F375">
        <f>LN(Precios!G375/Precios!G374)</f>
        <v>1.208757716686009E-2</v>
      </c>
      <c r="G375">
        <f>SUMPRODUCT(Rendimientos!E375:F375,FE!$B$34:$C$34)</f>
        <v>2.0791110138101861E-2</v>
      </c>
      <c r="H375">
        <f>SUMPRODUCT(E375:F375,FE!$B$24:$C$24)</f>
        <v>4.7545601363245694E-3</v>
      </c>
      <c r="I375">
        <f>SUMPRODUCT(E375:F375,FE!$B$34:$C$34)</f>
        <v>2.0791110138101861E-2</v>
      </c>
      <c r="J375">
        <f>_xlfn.NORM.S.INV(0.05)*_xlfn.STDEV.P($H$3:H375)</f>
        <v>-2.1092083845848056E-2</v>
      </c>
      <c r="K375">
        <f>_xlfn.NORM.S.INV(0.05)*_xlfn.STDEV.P($I$3:I375)</f>
        <v>-7.0163702499251052E-2</v>
      </c>
      <c r="L375">
        <f>_xlfn.PERCENTILE.EXC($H$3:H375,0.05)</f>
        <v>-2.1334270686790804E-2</v>
      </c>
      <c r="M375">
        <f>_xlfn.PERCENTILE.EXC($I$3:I375,0.05)</f>
        <v>-6.2647120469077375E-2</v>
      </c>
      <c r="N375">
        <f t="shared" si="14"/>
        <v>0</v>
      </c>
      <c r="O375">
        <f t="shared" si="15"/>
        <v>0</v>
      </c>
      <c r="P375">
        <f t="shared" si="12"/>
        <v>0</v>
      </c>
      <c r="Q375">
        <f t="shared" si="13"/>
        <v>0</v>
      </c>
    </row>
    <row r="376" spans="1:17">
      <c r="A376">
        <v>374</v>
      </c>
      <c r="B376" s="1">
        <v>43769</v>
      </c>
      <c r="C376">
        <f>LN(Precios!B376/Precios!B375)</f>
        <v>-5.1798912564513591E-3</v>
      </c>
      <c r="D376">
        <f>LN(Precios!C376/Precios!C375)</f>
        <v>-9.2868170365062383E-3</v>
      </c>
      <c r="E376">
        <f>LN(Precios!D376/Precios!D375)</f>
        <v>2.4660924951934683E-3</v>
      </c>
      <c r="F376">
        <f>LN(Precios!G376/Precios!G375)</f>
        <v>1.6550331354739715E-2</v>
      </c>
      <c r="G376">
        <f>SUMPRODUCT(Rendimientos!E376:F376,FE!$B$34:$C$34)</f>
        <v>2.7533235728483499E-2</v>
      </c>
      <c r="H376">
        <f>SUMPRODUCT(E376:F376,FE!$B$24:$C$24)</f>
        <v>7.2968678378530138E-3</v>
      </c>
      <c r="I376">
        <f>SUMPRODUCT(E376:F376,FE!$B$34:$C$34)</f>
        <v>2.7533235728483499E-2</v>
      </c>
      <c r="J376">
        <f>_xlfn.NORM.S.INV(0.05)*_xlfn.STDEV.P($H$3:H376)</f>
        <v>-2.1072210398076146E-2</v>
      </c>
      <c r="K376">
        <f>_xlfn.NORM.S.INV(0.05)*_xlfn.STDEV.P($I$3:I376)</f>
        <v>-7.0112157677789541E-2</v>
      </c>
      <c r="L376">
        <f>_xlfn.PERCENTILE.EXC($H$3:H376,0.05)</f>
        <v>-2.1314490689465313E-2</v>
      </c>
      <c r="M376">
        <f>_xlfn.PERCENTILE.EXC($I$3:I376,0.05)</f>
        <v>-6.2640595287463574E-2</v>
      </c>
      <c r="N376">
        <f t="shared" si="14"/>
        <v>0</v>
      </c>
      <c r="O376">
        <f t="shared" si="15"/>
        <v>0</v>
      </c>
      <c r="P376">
        <f t="shared" si="12"/>
        <v>0</v>
      </c>
      <c r="Q376">
        <f t="shared" si="13"/>
        <v>0</v>
      </c>
    </row>
    <row r="377" spans="1:17">
      <c r="A377">
        <v>375</v>
      </c>
      <c r="B377" s="1">
        <v>43770</v>
      </c>
      <c r="C377">
        <f>LN(Precios!B377/Precios!B376)</f>
        <v>1.1072373655600615E-2</v>
      </c>
      <c r="D377">
        <f>LN(Precios!C377/Precios!C376)</f>
        <v>1.0952719436450528E-2</v>
      </c>
      <c r="E377">
        <f>LN(Precios!D377/Precios!D376)</f>
        <v>2.1548783708680522E-2</v>
      </c>
      <c r="F377">
        <f>LN(Precios!G377/Precios!G376)</f>
        <v>2.9707755593879315E-3</v>
      </c>
      <c r="G377">
        <f>SUMPRODUCT(Rendimientos!E377:F377,FE!$B$34:$C$34)</f>
        <v>-1.1516374864081018E-2</v>
      </c>
      <c r="H377">
        <f>SUMPRODUCT(E377:F377,FE!$B$24:$C$24)</f>
        <v>1.5176683336177887E-2</v>
      </c>
      <c r="I377">
        <f>SUMPRODUCT(E377:F377,FE!$B$34:$C$34)</f>
        <v>-1.1516374864081018E-2</v>
      </c>
      <c r="J377">
        <f>_xlfn.NORM.S.INV(0.05)*_xlfn.STDEV.P($H$3:H377)</f>
        <v>-2.1081720796835342E-2</v>
      </c>
      <c r="K377">
        <f>_xlfn.NORM.S.INV(0.05)*_xlfn.STDEV.P($I$3:I377)</f>
        <v>-7.0024224428828261E-2</v>
      </c>
      <c r="L377">
        <f>_xlfn.PERCENTILE.EXC($H$3:H377,0.05)</f>
        <v>-2.1294710692139823E-2</v>
      </c>
      <c r="M377">
        <f>_xlfn.PERCENTILE.EXC($I$3:I377,0.05)</f>
        <v>-6.2634070105849787E-2</v>
      </c>
      <c r="N377">
        <f t="shared" si="14"/>
        <v>0</v>
      </c>
      <c r="O377">
        <f t="shared" si="15"/>
        <v>0</v>
      </c>
      <c r="P377">
        <f t="shared" si="12"/>
        <v>0</v>
      </c>
      <c r="Q377">
        <f t="shared" si="13"/>
        <v>0</v>
      </c>
    </row>
    <row r="378" spans="1:17">
      <c r="A378">
        <v>376</v>
      </c>
      <c r="B378" s="1">
        <v>43773</v>
      </c>
      <c r="C378">
        <f>LN(Precios!B378/Precios!B377)</f>
        <v>4.1872387256785739E-3</v>
      </c>
      <c r="D378">
        <f>LN(Precios!C378/Precios!C377)</f>
        <v>2.7616015510572059E-5</v>
      </c>
      <c r="E378">
        <f>LN(Precios!D378/Precios!D377)</f>
        <v>1.2797833643453205E-3</v>
      </c>
      <c r="F378">
        <f>LN(Precios!G378/Precios!G377)</f>
        <v>-8.9062504816860115E-3</v>
      </c>
      <c r="G378">
        <f>SUMPRODUCT(Rendimientos!E378:F378,FE!$B$34:$C$34)</f>
        <v>-1.6849330458837432E-2</v>
      </c>
      <c r="H378">
        <f>SUMPRODUCT(E378:F378,FE!$B$24:$C$24)</f>
        <v>-2.2139404806995103E-3</v>
      </c>
      <c r="I378">
        <f>SUMPRODUCT(E378:F378,FE!$B$34:$C$34)</f>
        <v>-1.6849330458837432E-2</v>
      </c>
      <c r="J378">
        <f>_xlfn.NORM.S.INV(0.05)*_xlfn.STDEV.P($H$3:H378)</f>
        <v>-2.1054809869031792E-2</v>
      </c>
      <c r="K378">
        <f>_xlfn.NORM.S.INV(0.05)*_xlfn.STDEV.P($I$3:I378)</f>
        <v>-6.9943782151687783E-2</v>
      </c>
      <c r="L378">
        <f>_xlfn.PERCENTILE.EXC($H$3:H378,0.05)</f>
        <v>-2.1274930694814332E-2</v>
      </c>
      <c r="M378">
        <f>_xlfn.PERCENTILE.EXC($I$3:I378,0.05)</f>
        <v>-6.2627544924235987E-2</v>
      </c>
      <c r="N378">
        <f t="shared" si="14"/>
        <v>0</v>
      </c>
      <c r="O378">
        <f t="shared" si="15"/>
        <v>0</v>
      </c>
      <c r="P378">
        <f t="shared" si="12"/>
        <v>0</v>
      </c>
      <c r="Q378">
        <f t="shared" si="13"/>
        <v>0</v>
      </c>
    </row>
    <row r="379" spans="1:17">
      <c r="A379">
        <v>377</v>
      </c>
      <c r="B379" s="1">
        <v>43774</v>
      </c>
      <c r="C379">
        <f>LN(Precios!B379/Precios!B378)</f>
        <v>1.1107323276492789E-3</v>
      </c>
      <c r="D379">
        <f>LN(Precios!C379/Precios!C378)</f>
        <v>-4.6648968928865858E-3</v>
      </c>
      <c r="E379">
        <f>LN(Precios!D379/Precios!D378)</f>
        <v>-1.1120892310503288E-2</v>
      </c>
      <c r="F379">
        <f>LN(Precios!G379/Precios!G378)</f>
        <v>-4.4614070716855756E-3</v>
      </c>
      <c r="G379">
        <f>SUMPRODUCT(Rendimientos!E379:F379,FE!$B$34:$C$34)</f>
        <v>7.3166656798213416E-4</v>
      </c>
      <c r="H379">
        <f>SUMPRODUCT(E379:F379,FE!$B$24:$C$24)</f>
        <v>-8.8367449449762714E-3</v>
      </c>
      <c r="I379">
        <f>SUMPRODUCT(E379:F379,FE!$B$34:$C$34)</f>
        <v>7.3166656798213416E-4</v>
      </c>
      <c r="J379">
        <f>_xlfn.NORM.S.INV(0.05)*_xlfn.STDEV.P($H$3:H379)</f>
        <v>-2.1041281720363118E-2</v>
      </c>
      <c r="K379">
        <f>_xlfn.NORM.S.INV(0.05)*_xlfn.STDEV.P($I$3:I379)</f>
        <v>-6.9851135464409603E-2</v>
      </c>
      <c r="L379">
        <f>_xlfn.PERCENTILE.EXC($H$3:H379,0.05)</f>
        <v>-2.1255150697488841E-2</v>
      </c>
      <c r="M379">
        <f>_xlfn.PERCENTILE.EXC($I$3:I379,0.05)</f>
        <v>-6.2621019742622186E-2</v>
      </c>
      <c r="N379">
        <f t="shared" si="14"/>
        <v>0</v>
      </c>
      <c r="O379">
        <f t="shared" si="15"/>
        <v>0</v>
      </c>
      <c r="P379">
        <f t="shared" si="12"/>
        <v>0</v>
      </c>
      <c r="Q379">
        <f t="shared" si="13"/>
        <v>0</v>
      </c>
    </row>
    <row r="380" spans="1:17">
      <c r="A380">
        <v>378</v>
      </c>
      <c r="B380" s="1">
        <v>43775</v>
      </c>
      <c r="C380">
        <f>LN(Precios!B380/Precios!B379)</f>
        <v>-2.546140151498623E-6</v>
      </c>
      <c r="D380">
        <f>LN(Precios!C380/Precios!C379)</f>
        <v>4.7276577283657042E-3</v>
      </c>
      <c r="E380">
        <f>LN(Precios!D380/Precios!D379)</f>
        <v>-1.3702803605740008E-3</v>
      </c>
      <c r="F380">
        <f>LN(Precios!G380/Precios!G379)</f>
        <v>-1.7806631058551424E-3</v>
      </c>
      <c r="G380">
        <f>SUMPRODUCT(Rendimientos!E380:F380,FE!$B$34:$C$34)</f>
        <v>-2.1006800051000933E-3</v>
      </c>
      <c r="H380">
        <f>SUMPRODUCT(E380:F380,FE!$B$24:$C$24)</f>
        <v>-1.5110381868738128E-3</v>
      </c>
      <c r="I380">
        <f>SUMPRODUCT(E380:F380,FE!$B$34:$C$34)</f>
        <v>-2.1006800051000933E-3</v>
      </c>
      <c r="J380">
        <f>_xlfn.NORM.S.INV(0.05)*_xlfn.STDEV.P($H$3:H380)</f>
        <v>-2.1014014951586075E-2</v>
      </c>
      <c r="K380">
        <f>_xlfn.NORM.S.INV(0.05)*_xlfn.STDEV.P($I$3:I380)</f>
        <v>-6.9758726785868738E-2</v>
      </c>
      <c r="L380">
        <f>_xlfn.PERCENTILE.EXC($H$3:H380,0.05)</f>
        <v>-2.1235370700163354E-2</v>
      </c>
      <c r="M380">
        <f>_xlfn.PERCENTILE.EXC($I$3:I380,0.05)</f>
        <v>-6.2614494561008385E-2</v>
      </c>
      <c r="N380">
        <f t="shared" si="14"/>
        <v>0</v>
      </c>
      <c r="O380">
        <f t="shared" si="15"/>
        <v>0</v>
      </c>
      <c r="P380">
        <f t="shared" si="12"/>
        <v>0</v>
      </c>
      <c r="Q380">
        <f t="shared" si="13"/>
        <v>0</v>
      </c>
    </row>
    <row r="381" spans="1:17">
      <c r="A381">
        <v>379</v>
      </c>
      <c r="B381" s="1">
        <v>43776</v>
      </c>
      <c r="C381">
        <f>LN(Precios!B381/Precios!B380)</f>
        <v>6.6068292156970269E-3</v>
      </c>
      <c r="D381">
        <f>LN(Precios!C381/Precios!C380)</f>
        <v>6.8545969862101467E-3</v>
      </c>
      <c r="E381">
        <f>LN(Precios!D381/Precios!D380)</f>
        <v>1.279206029182193E-2</v>
      </c>
      <c r="F381">
        <f>LN(Precios!G381/Precios!G380)</f>
        <v>1.47429815460711E-2</v>
      </c>
      <c r="G381">
        <f>SUMPRODUCT(Rendimientos!E381:F381,FE!$B$34:$C$34)</f>
        <v>1.626431200558684E-2</v>
      </c>
      <c r="H381">
        <f>SUMPRODUCT(E381:F381,FE!$B$24:$C$24)</f>
        <v>1.3461209855705494E-2</v>
      </c>
      <c r="I381">
        <f>SUMPRODUCT(E381:F381,FE!$B$34:$C$34)</f>
        <v>1.626431200558684E-2</v>
      </c>
      <c r="J381">
        <f>_xlfn.NORM.S.INV(0.05)*_xlfn.STDEV.P($H$3:H381)</f>
        <v>-2.101546514069148E-2</v>
      </c>
      <c r="K381">
        <f>_xlfn.NORM.S.INV(0.05)*_xlfn.STDEV.P($I$3:I381)</f>
        <v>-6.9682099820014234E-2</v>
      </c>
      <c r="L381">
        <f>_xlfn.PERCENTILE.EXC($H$3:H381,0.05)</f>
        <v>-2.1215590702837864E-2</v>
      </c>
      <c r="M381">
        <f>_xlfn.PERCENTILE.EXC($I$3:I381,0.05)</f>
        <v>-6.2607969379394585E-2</v>
      </c>
      <c r="N381">
        <f t="shared" si="14"/>
        <v>0</v>
      </c>
      <c r="O381">
        <f t="shared" si="15"/>
        <v>0</v>
      </c>
      <c r="P381">
        <f t="shared" si="12"/>
        <v>0</v>
      </c>
      <c r="Q381">
        <f t="shared" si="13"/>
        <v>1</v>
      </c>
    </row>
    <row r="382" spans="1:17">
      <c r="A382">
        <v>380</v>
      </c>
      <c r="B382" s="1">
        <v>43777</v>
      </c>
      <c r="C382">
        <f>LN(Precios!B382/Precios!B381)</f>
        <v>2.3267560429016427E-4</v>
      </c>
      <c r="D382">
        <f>LN(Precios!C382/Precios!C381)</f>
        <v>-9.5117972890939161E-3</v>
      </c>
      <c r="E382">
        <f>LN(Precios!D382/Precios!D381)</f>
        <v>3.6915456961502113E-2</v>
      </c>
      <c r="F382">
        <f>LN(Precios!G382/Precios!G381)</f>
        <v>-2.0632092943963027E-2</v>
      </c>
      <c r="G382">
        <f>SUMPRODUCT(Rendimientos!E382:F382,FE!$B$34:$C$34)</f>
        <v>-6.5507733286186975E-2</v>
      </c>
      <c r="H382">
        <f>SUMPRODUCT(E382:F382,FE!$B$24:$C$24)</f>
        <v>1.7177131881523533E-2</v>
      </c>
      <c r="I382">
        <f>SUMPRODUCT(E382:F382,FE!$B$34:$C$34)</f>
        <v>-6.5507733286186975E-2</v>
      </c>
      <c r="J382">
        <f>_xlfn.NORM.S.INV(0.05)*_xlfn.STDEV.P($H$3:H382)</f>
        <v>-2.1035511493233818E-2</v>
      </c>
      <c r="K382">
        <f>_xlfn.NORM.S.INV(0.05)*_xlfn.STDEV.P($I$3:I382)</f>
        <v>-6.9801770361893792E-2</v>
      </c>
      <c r="L382">
        <f>_xlfn.PERCENTILE.EXC($H$3:H382,0.05)</f>
        <v>-2.1213632186077361E-2</v>
      </c>
      <c r="M382">
        <f>_xlfn.PERCENTILE.EXC($I$3:I382,0.05)</f>
        <v>-6.273194783005677E-2</v>
      </c>
      <c r="N382">
        <f t="shared" si="14"/>
        <v>0</v>
      </c>
      <c r="O382">
        <f t="shared" si="15"/>
        <v>0</v>
      </c>
      <c r="P382">
        <f t="shared" ref="P382:P445" si="16">IF(L382&gt;H383,1,0)</f>
        <v>0</v>
      </c>
      <c r="Q382">
        <f t="shared" ref="Q382:Q445" si="17">IF(M382&gt;I383,1,0)</f>
        <v>0</v>
      </c>
    </row>
    <row r="383" spans="1:17">
      <c r="A383">
        <v>381</v>
      </c>
      <c r="B383" s="1">
        <v>43780</v>
      </c>
      <c r="C383">
        <f>LN(Precios!B383/Precios!B382)</f>
        <v>3.7021834094412239E-4</v>
      </c>
      <c r="D383">
        <f>LN(Precios!C383/Precios!C382)</f>
        <v>-2.4429027165655871E-3</v>
      </c>
      <c r="E383">
        <f>LN(Precios!D383/Precios!D382)</f>
        <v>-8.8824755829922247E-3</v>
      </c>
      <c r="F383">
        <f>LN(Precios!G383/Precios!G382)</f>
        <v>-1.8559675302914542E-3</v>
      </c>
      <c r="G383">
        <f>SUMPRODUCT(Rendimientos!E383:F383,FE!$B$34:$C$34)</f>
        <v>3.6233108882115566E-3</v>
      </c>
      <c r="H383">
        <f>SUMPRODUCT(E383:F383,FE!$B$24:$C$24)</f>
        <v>-6.4724424825539396E-3</v>
      </c>
      <c r="I383">
        <f>SUMPRODUCT(E383:F383,FE!$B$34:$C$34)</f>
        <v>3.6233108882115566E-3</v>
      </c>
      <c r="J383">
        <f>_xlfn.NORM.S.INV(0.05)*_xlfn.STDEV.P($H$3:H383)</f>
        <v>-2.1015887678767071E-2</v>
      </c>
      <c r="K383">
        <f>_xlfn.NORM.S.INV(0.05)*_xlfn.STDEV.P($I$3:I383)</f>
        <v>-6.9711316400956028E-2</v>
      </c>
      <c r="L383">
        <f>_xlfn.PERCENTILE.EXC($H$3:H383,0.05)</f>
        <v>-2.1211673669316856E-2</v>
      </c>
      <c r="M383">
        <f>_xlfn.PERCENTILE.EXC($I$3:I383,0.05)</f>
        <v>-6.2725422648442969E-2</v>
      </c>
      <c r="N383">
        <f t="shared" si="14"/>
        <v>0</v>
      </c>
      <c r="O383">
        <f t="shared" si="15"/>
        <v>0</v>
      </c>
      <c r="P383">
        <f t="shared" si="16"/>
        <v>0</v>
      </c>
      <c r="Q383">
        <f t="shared" si="17"/>
        <v>0</v>
      </c>
    </row>
    <row r="384" spans="1:17">
      <c r="A384">
        <v>382</v>
      </c>
      <c r="B384" s="1">
        <v>43781</v>
      </c>
      <c r="C384">
        <f>LN(Precios!B384/Precios!B383)</f>
        <v>0</v>
      </c>
      <c r="D384">
        <f>LN(Precios!C384/Precios!C383)</f>
        <v>-1.1415365451937918E-2</v>
      </c>
      <c r="E384">
        <f>LN(Precios!D384/Precios!D383)</f>
        <v>1.336646371358742E-2</v>
      </c>
      <c r="F384">
        <f>LN(Precios!G384/Precios!G383)</f>
        <v>-2.8280444213062566E-2</v>
      </c>
      <c r="G384">
        <f>SUMPRODUCT(Rendimientos!E384:F384,FE!$B$34:$C$34)</f>
        <v>-6.0756747106099775E-2</v>
      </c>
      <c r="H384">
        <f>SUMPRODUCT(E384:F384,FE!$B$24:$C$24)</f>
        <v>-9.1807504753344676E-4</v>
      </c>
      <c r="I384">
        <f>SUMPRODUCT(E384:F384,FE!$B$34:$C$34)</f>
        <v>-6.0756747106099775E-2</v>
      </c>
      <c r="J384">
        <f>_xlfn.NORM.S.INV(0.05)*_xlfn.STDEV.P($H$3:H384)</f>
        <v>-2.0988653925935352E-2</v>
      </c>
      <c r="K384">
        <f>_xlfn.NORM.S.INV(0.05)*_xlfn.STDEV.P($I$3:I384)</f>
        <v>-6.9799466491409223E-2</v>
      </c>
      <c r="L384">
        <f>_xlfn.PERCENTILE.EXC($H$3:H384,0.05)</f>
        <v>-2.1209715152556353E-2</v>
      </c>
      <c r="M384">
        <f>_xlfn.PERCENTILE.EXC($I$3:I384,0.05)</f>
        <v>-6.2718897466829168E-2</v>
      </c>
      <c r="N384">
        <f t="shared" si="14"/>
        <v>0</v>
      </c>
      <c r="O384">
        <f t="shared" si="15"/>
        <v>1</v>
      </c>
      <c r="P384">
        <f t="shared" si="16"/>
        <v>0</v>
      </c>
      <c r="Q384">
        <f t="shared" si="17"/>
        <v>1</v>
      </c>
    </row>
    <row r="385" spans="1:17">
      <c r="A385">
        <v>383</v>
      </c>
      <c r="B385" s="1">
        <v>43782</v>
      </c>
      <c r="C385">
        <f>LN(Precios!B385/Precios!B384)</f>
        <v>3.320412863503667E-3</v>
      </c>
      <c r="D385">
        <f>LN(Precios!C385/Precios!C384)</f>
        <v>-4.8956240207474385E-5</v>
      </c>
      <c r="E385">
        <f>LN(Precios!D385/Precios!D384)</f>
        <v>7.0617567213953208E-2</v>
      </c>
      <c r="F385">
        <f>LN(Precios!G385/Precios!G384)</f>
        <v>-9.9967318777123681E-3</v>
      </c>
      <c r="G385">
        <f>SUMPRODUCT(Rendimientos!E385:F385,FE!$B$34:$C$34)</f>
        <v>-7.2859847656243537E-2</v>
      </c>
      <c r="H385">
        <f>SUMPRODUCT(E385:F385,FE!$B$24:$C$24)</f>
        <v>4.2967541380015732E-2</v>
      </c>
      <c r="I385">
        <f>SUMPRODUCT(E385:F385,FE!$B$34:$C$34)</f>
        <v>-7.2859847656243537E-2</v>
      </c>
      <c r="J385">
        <f>_xlfn.NORM.S.INV(0.05)*_xlfn.STDEV.P($H$3:H385)</f>
        <v>-2.1263646269757099E-2</v>
      </c>
      <c r="K385">
        <f>_xlfn.NORM.S.INV(0.05)*_xlfn.STDEV.P($I$3:I385)</f>
        <v>-6.9965879224650515E-2</v>
      </c>
      <c r="L385">
        <f>_xlfn.PERCENTILE.EXC($H$3:H385,0.05)</f>
        <v>-2.1207756635795851E-2</v>
      </c>
      <c r="M385">
        <f>_xlfn.PERCENTILE.EXC($I$3:I385,0.05)</f>
        <v>-6.3555700868118473E-2</v>
      </c>
      <c r="N385">
        <f t="shared" si="14"/>
        <v>0</v>
      </c>
      <c r="O385">
        <f t="shared" si="15"/>
        <v>0</v>
      </c>
      <c r="P385">
        <f t="shared" si="16"/>
        <v>0</v>
      </c>
      <c r="Q385">
        <f t="shared" si="17"/>
        <v>0</v>
      </c>
    </row>
    <row r="386" spans="1:17">
      <c r="A386">
        <v>384</v>
      </c>
      <c r="B386" s="1">
        <v>43783</v>
      </c>
      <c r="C386">
        <f>LN(Precios!B386/Precios!B385)</f>
        <v>-5.8669445383611302E-5</v>
      </c>
      <c r="D386">
        <f>LN(Precios!C386/Precios!C385)</f>
        <v>2.086749278307935E-3</v>
      </c>
      <c r="E386">
        <f>LN(Precios!D386/Precios!D385)</f>
        <v>-1.0612868733706791E-2</v>
      </c>
      <c r="F386">
        <f>LN(Precios!G386/Precios!G385)</f>
        <v>-1.4650060773985072E-2</v>
      </c>
      <c r="G386">
        <f>SUMPRODUCT(Rendimientos!E386:F386,FE!$B$34:$C$34)</f>
        <v>-1.7798267401193925E-2</v>
      </c>
      <c r="H386">
        <f>SUMPRODUCT(E386:F386,FE!$B$24:$C$24)</f>
        <v>-1.1997591611261427E-2</v>
      </c>
      <c r="I386">
        <f>SUMPRODUCT(E386:F386,FE!$B$34:$C$34)</f>
        <v>-1.7798267401193925E-2</v>
      </c>
      <c r="J386">
        <f>_xlfn.NORM.S.INV(0.05)*_xlfn.STDEV.P($H$3:H386)</f>
        <v>-2.1261796690692218E-2</v>
      </c>
      <c r="K386">
        <f>_xlfn.NORM.S.INV(0.05)*_xlfn.STDEV.P($I$3:I386)</f>
        <v>-6.9887934146552394E-2</v>
      </c>
      <c r="L386">
        <f>_xlfn.PERCENTILE.EXC($H$3:H386,0.05)</f>
        <v>-2.1205798119035349E-2</v>
      </c>
      <c r="M386">
        <f>_xlfn.PERCENTILE.EXC($I$3:I386,0.05)</f>
        <v>-6.3504624127090473E-2</v>
      </c>
      <c r="N386">
        <f t="shared" si="14"/>
        <v>0</v>
      </c>
      <c r="O386">
        <f t="shared" si="15"/>
        <v>0</v>
      </c>
      <c r="P386">
        <f t="shared" si="16"/>
        <v>0</v>
      </c>
      <c r="Q386">
        <f t="shared" si="17"/>
        <v>0</v>
      </c>
    </row>
    <row r="387" spans="1:17">
      <c r="A387">
        <v>385</v>
      </c>
      <c r="B387" s="1">
        <v>43784</v>
      </c>
      <c r="C387">
        <f>LN(Precios!B387/Precios!B386)</f>
        <v>7.9922485910504555E-3</v>
      </c>
      <c r="D387">
        <f>LN(Precios!C387/Precios!C386)</f>
        <v>4.7047333262399665E-3</v>
      </c>
      <c r="E387">
        <f>LN(Precios!D387/Precios!D386)</f>
        <v>-1.6997188037983044E-2</v>
      </c>
      <c r="F387">
        <f>LN(Precios!G387/Precios!G386)</f>
        <v>4.1093443367312292E-2</v>
      </c>
      <c r="G387">
        <f>SUMPRODUCT(Rendimientos!E387:F387,FE!$B$34:$C$34)</f>
        <v>8.6392579238067535E-2</v>
      </c>
      <c r="H387">
        <f>SUMPRODUCT(E387:F387,FE!$B$24:$C$24)</f>
        <v>2.9274094238116201E-3</v>
      </c>
      <c r="I387">
        <f>SUMPRODUCT(E387:F387,FE!$B$34:$C$34)</f>
        <v>8.6392579238067535E-2</v>
      </c>
      <c r="J387">
        <f>_xlfn.NORM.S.INV(0.05)*_xlfn.STDEV.P($H$3:H387)</f>
        <v>-2.1235159199421157E-2</v>
      </c>
      <c r="K387">
        <f>_xlfn.NORM.S.INV(0.05)*_xlfn.STDEV.P($I$3:I387)</f>
        <v>-7.0185048902586186E-2</v>
      </c>
      <c r="L387">
        <f>_xlfn.PERCENTILE.EXC($H$3:H387,0.05)</f>
        <v>-2.1203839602274843E-2</v>
      </c>
      <c r="M387">
        <f>_xlfn.PERCENTILE.EXC($I$3:I387,0.05)</f>
        <v>-6.3453547386062487E-2</v>
      </c>
      <c r="N387">
        <f t="shared" si="14"/>
        <v>0</v>
      </c>
      <c r="O387">
        <f t="shared" si="15"/>
        <v>0</v>
      </c>
      <c r="P387">
        <f t="shared" si="16"/>
        <v>0</v>
      </c>
      <c r="Q387">
        <f t="shared" si="17"/>
        <v>0</v>
      </c>
    </row>
    <row r="388" spans="1:17">
      <c r="A388">
        <v>386</v>
      </c>
      <c r="B388" s="1">
        <v>43788</v>
      </c>
      <c r="C388">
        <f>LN(Precios!B388/Precios!B387)</f>
        <v>-2.5338369273691565E-3</v>
      </c>
      <c r="D388">
        <f>LN(Precios!C388/Precios!C387)</f>
        <v>4.8253657843655212E-3</v>
      </c>
      <c r="E388">
        <f>LN(Precios!D388/Precios!D387)</f>
        <v>2.5321264119881066E-2</v>
      </c>
      <c r="F388">
        <f>LN(Precios!G388/Precios!G387)</f>
        <v>3.7629887986576675E-2</v>
      </c>
      <c r="G388">
        <f>SUMPRODUCT(Rendimientos!E388:F388,FE!$B$34:$C$34)</f>
        <v>4.7228165909041109E-2</v>
      </c>
      <c r="H388">
        <f>SUMPRODUCT(E388:F388,FE!$B$24:$C$24)</f>
        <v>2.954301847027694E-2</v>
      </c>
      <c r="I388">
        <f>SUMPRODUCT(E388:F388,FE!$B$34:$C$34)</f>
        <v>4.7228165909041109E-2</v>
      </c>
      <c r="J388">
        <f>_xlfn.NORM.S.INV(0.05)*_xlfn.STDEV.P($H$3:H388)</f>
        <v>-2.1346393929824865E-2</v>
      </c>
      <c r="K388">
        <f>_xlfn.NORM.S.INV(0.05)*_xlfn.STDEV.P($I$3:I388)</f>
        <v>-7.0211900148285961E-2</v>
      </c>
      <c r="L388">
        <f>_xlfn.PERCENTILE.EXC($H$3:H388,0.05)</f>
        <v>-2.1201881085514341E-2</v>
      </c>
      <c r="M388">
        <f>_xlfn.PERCENTILE.EXC($I$3:I388,0.05)</f>
        <v>-6.3402470645034487E-2</v>
      </c>
      <c r="N388">
        <f t="shared" si="14"/>
        <v>0</v>
      </c>
      <c r="O388">
        <f t="shared" si="15"/>
        <v>0</v>
      </c>
      <c r="P388">
        <f t="shared" si="16"/>
        <v>0</v>
      </c>
      <c r="Q388">
        <f t="shared" si="17"/>
        <v>0</v>
      </c>
    </row>
    <row r="389" spans="1:17">
      <c r="A389">
        <v>387</v>
      </c>
      <c r="B389" s="1">
        <v>43789</v>
      </c>
      <c r="C389">
        <f>LN(Precios!B389/Precios!B388)</f>
        <v>-4.0509346832033844E-3</v>
      </c>
      <c r="D389">
        <f>LN(Precios!C389/Precios!C388)</f>
        <v>5.6188182264055429E-5</v>
      </c>
      <c r="E389">
        <f>LN(Precios!D389/Precios!D388)</f>
        <v>-9.8202678735248693E-3</v>
      </c>
      <c r="F389">
        <f>LN(Precios!G389/Precios!G388)</f>
        <v>-8.420010860192069E-3</v>
      </c>
      <c r="G389">
        <f>SUMPRODUCT(Rendimientos!E389:F389,FE!$B$34:$C$34)</f>
        <v>-7.3280889587345075E-3</v>
      </c>
      <c r="H389">
        <f>SUMPRODUCT(E389:F389,FE!$B$24:$C$24)</f>
        <v>-9.3399915078049463E-3</v>
      </c>
      <c r="I389">
        <f>SUMPRODUCT(E389:F389,FE!$B$34:$C$34)</f>
        <v>-7.3280889587345075E-3</v>
      </c>
      <c r="J389">
        <f>_xlfn.NORM.S.INV(0.05)*_xlfn.STDEV.P($H$3:H389)</f>
        <v>-2.1334806266450394E-2</v>
      </c>
      <c r="K389">
        <f>_xlfn.NORM.S.INV(0.05)*_xlfn.STDEV.P($I$3:I389)</f>
        <v>-7.0122951047950952E-2</v>
      </c>
      <c r="L389">
        <f>_xlfn.PERCENTILE.EXC($H$3:H389,0.05)</f>
        <v>-2.1199922568753839E-2</v>
      </c>
      <c r="M389">
        <f>_xlfn.PERCENTILE.EXC($I$3:I389,0.05)</f>
        <v>-6.3351393904006487E-2</v>
      </c>
      <c r="N389">
        <f t="shared" ref="N389:N452" si="18">IF(J389&gt;H390,1,0)</f>
        <v>0</v>
      </c>
      <c r="O389">
        <f t="shared" ref="O389:O452" si="19">IF(K389&gt;I390,1,0)</f>
        <v>0</v>
      </c>
      <c r="P389">
        <f t="shared" si="16"/>
        <v>0</v>
      </c>
      <c r="Q389">
        <f t="shared" si="17"/>
        <v>0</v>
      </c>
    </row>
    <row r="390" spans="1:17">
      <c r="A390">
        <v>388</v>
      </c>
      <c r="B390" s="1">
        <v>43790</v>
      </c>
      <c r="C390">
        <f>LN(Precios!B390/Precios!B389)</f>
        <v>-1.9716711869800859E-3</v>
      </c>
      <c r="D390">
        <f>LN(Precios!C390/Precios!C389)</f>
        <v>-8.0421680801179684E-3</v>
      </c>
      <c r="E390">
        <f>LN(Precios!D390/Precios!D389)</f>
        <v>-2.0419970802326118E-4</v>
      </c>
      <c r="F390">
        <f>LN(Precios!G390/Precios!G389)</f>
        <v>2.6430361832288181E-3</v>
      </c>
      <c r="G390">
        <f>SUMPRODUCT(Rendimientos!E390:F390,FE!$B$34:$C$34)</f>
        <v>4.8633137456132016E-3</v>
      </c>
      <c r="H390">
        <f>SUMPRODUCT(E390:F390,FE!$B$24:$C$24)</f>
        <v>7.7237822958201919E-4</v>
      </c>
      <c r="I390">
        <f>SUMPRODUCT(E390:F390,FE!$B$34:$C$34)</f>
        <v>4.8633137456132016E-3</v>
      </c>
      <c r="J390">
        <f>_xlfn.NORM.S.INV(0.05)*_xlfn.STDEV.P($H$3:H390)</f>
        <v>-2.1307304780540121E-2</v>
      </c>
      <c r="K390">
        <f>_xlfn.NORM.S.INV(0.05)*_xlfn.STDEV.P($I$3:I390)</f>
        <v>-7.0034407744803379E-2</v>
      </c>
      <c r="L390">
        <f>_xlfn.PERCENTILE.EXC($H$3:H390,0.05)</f>
        <v>-2.1197964051993333E-2</v>
      </c>
      <c r="M390">
        <f>_xlfn.PERCENTILE.EXC($I$3:I390,0.05)</f>
        <v>-6.3300317162978501E-2</v>
      </c>
      <c r="N390">
        <f t="shared" si="18"/>
        <v>0</v>
      </c>
      <c r="O390">
        <f t="shared" si="19"/>
        <v>0</v>
      </c>
      <c r="P390">
        <f t="shared" si="16"/>
        <v>0</v>
      </c>
      <c r="Q390">
        <f t="shared" si="17"/>
        <v>0</v>
      </c>
    </row>
    <row r="391" spans="1:17">
      <c r="A391">
        <v>389</v>
      </c>
      <c r="B391" s="1">
        <v>43791</v>
      </c>
      <c r="C391">
        <f>LN(Precios!B391/Precios!B390)</f>
        <v>3.9297766988904007E-3</v>
      </c>
      <c r="D391">
        <f>LN(Precios!C391/Precios!C390)</f>
        <v>6.1405659747880608E-3</v>
      </c>
      <c r="E391">
        <f>LN(Precios!D391/Precios!D390)</f>
        <v>9.4177328071459298E-3</v>
      </c>
      <c r="F391">
        <f>LN(Precios!G391/Precios!G390)</f>
        <v>7.4245326405559644E-3</v>
      </c>
      <c r="G391">
        <f>SUMPRODUCT(Rendimientos!E391:F391,FE!$B$34:$C$34)</f>
        <v>5.8702330404359314E-3</v>
      </c>
      <c r="H391">
        <f>SUMPRODUCT(E391:F391,FE!$B$24:$C$24)</f>
        <v>8.7340819323085302E-3</v>
      </c>
      <c r="I391">
        <f>SUMPRODUCT(E391:F391,FE!$B$34:$C$34)</f>
        <v>5.8702330404359314E-3</v>
      </c>
      <c r="J391">
        <f>_xlfn.NORM.S.INV(0.05)*_xlfn.STDEV.P($H$3:H391)</f>
        <v>-2.1290865421852025E-2</v>
      </c>
      <c r="K391">
        <f>_xlfn.NORM.S.INV(0.05)*_xlfn.STDEV.P($I$3:I391)</f>
        <v>-6.9946861922390885E-2</v>
      </c>
      <c r="L391">
        <f>_xlfn.PERCENTILE.EXC($H$3:H391,0.05)</f>
        <v>-2.1196005535232831E-2</v>
      </c>
      <c r="M391">
        <f>_xlfn.PERCENTILE.EXC($I$3:I391,0.05)</f>
        <v>-6.3249240421950514E-2</v>
      </c>
      <c r="N391">
        <f t="shared" si="18"/>
        <v>0</v>
      </c>
      <c r="O391">
        <f t="shared" si="19"/>
        <v>0</v>
      </c>
      <c r="P391">
        <f t="shared" si="16"/>
        <v>0</v>
      </c>
      <c r="Q391">
        <f t="shared" si="17"/>
        <v>0</v>
      </c>
    </row>
    <row r="392" spans="1:17">
      <c r="A392">
        <v>390</v>
      </c>
      <c r="B392" s="1">
        <v>43794</v>
      </c>
      <c r="C392">
        <f>LN(Precios!B392/Precios!B391)</f>
        <v>6.8231537443343938E-3</v>
      </c>
      <c r="D392">
        <f>LN(Precios!C392/Precios!C391)</f>
        <v>3.0439837504830339E-4</v>
      </c>
      <c r="E392">
        <f>LN(Precios!D392/Precios!D391)</f>
        <v>9.396672940166809E-3</v>
      </c>
      <c r="F392">
        <f>LN(Precios!G392/Precios!G391)</f>
        <v>-3.5233842182053601E-3</v>
      </c>
      <c r="G392">
        <f>SUMPRODUCT(Rendimientos!E392:F392,FE!$B$34:$C$34)</f>
        <v>-1.3598458468847328E-2</v>
      </c>
      <c r="H392">
        <f>SUMPRODUCT(E392:F392,FE!$B$24:$C$24)</f>
        <v>4.9652021188584701E-3</v>
      </c>
      <c r="I392">
        <f>SUMPRODUCT(E392:F392,FE!$B$34:$C$34)</f>
        <v>-1.3598458468847328E-2</v>
      </c>
      <c r="J392">
        <f>_xlfn.NORM.S.INV(0.05)*_xlfn.STDEV.P($H$3:H392)</f>
        <v>-2.1266720526568243E-2</v>
      </c>
      <c r="K392">
        <f>_xlfn.NORM.S.INV(0.05)*_xlfn.STDEV.P($I$3:I392)</f>
        <v>-6.9864674368275967E-2</v>
      </c>
      <c r="L392">
        <f>_xlfn.PERCENTILE.EXC($H$3:H392,0.05)</f>
        <v>-2.1194047018472328E-2</v>
      </c>
      <c r="M392">
        <f>_xlfn.PERCENTILE.EXC($I$3:I392,0.05)</f>
        <v>-6.3198163680922514E-2</v>
      </c>
      <c r="N392">
        <f t="shared" si="18"/>
        <v>0</v>
      </c>
      <c r="O392">
        <f t="shared" si="19"/>
        <v>1</v>
      </c>
      <c r="P392">
        <f t="shared" si="16"/>
        <v>0</v>
      </c>
      <c r="Q392">
        <f t="shared" si="17"/>
        <v>1</v>
      </c>
    </row>
    <row r="393" spans="1:17">
      <c r="A393">
        <v>391</v>
      </c>
      <c r="B393" s="1">
        <v>43795</v>
      </c>
      <c r="C393">
        <f>LN(Precios!B393/Precios!B392)</f>
        <v>1.9651836826154148E-3</v>
      </c>
      <c r="D393">
        <f>LN(Precios!C393/Precios!C392)</f>
        <v>-1.5807019606895477E-2</v>
      </c>
      <c r="E393">
        <f>LN(Precios!D393/Precios!D392)</f>
        <v>1.2942801720989681E-2</v>
      </c>
      <c r="F393">
        <f>LN(Precios!G393/Precios!G392)</f>
        <v>-4.8501282380392356E-2</v>
      </c>
      <c r="G393">
        <f>SUMPRODUCT(Rendimientos!E393:F393,FE!$B$34:$C$34)</f>
        <v>-9.6415444213876836E-2</v>
      </c>
      <c r="H393">
        <f>SUMPRODUCT(E393:F393,FE!$B$24:$C$24)</f>
        <v>-8.1320017802354125E-3</v>
      </c>
      <c r="I393">
        <f>SUMPRODUCT(E393:F393,FE!$B$34:$C$34)</f>
        <v>-9.6415444213876836E-2</v>
      </c>
      <c r="J393">
        <f>_xlfn.NORM.S.INV(0.05)*_xlfn.STDEV.P($H$3:H393)</f>
        <v>-2.125178913132416E-2</v>
      </c>
      <c r="K393">
        <f>_xlfn.NORM.S.INV(0.05)*_xlfn.STDEV.P($I$3:I393)</f>
        <v>-7.0221417055343266E-2</v>
      </c>
      <c r="L393">
        <f>_xlfn.PERCENTILE.EXC($H$3:H393,0.05)</f>
        <v>-2.1192088501711823E-2</v>
      </c>
      <c r="M393">
        <f>_xlfn.PERCENTILE.EXC($I$3:I393,0.05)</f>
        <v>-6.3946898709456426E-2</v>
      </c>
      <c r="N393">
        <f t="shared" si="18"/>
        <v>0</v>
      </c>
      <c r="O393">
        <f t="shared" si="19"/>
        <v>0</v>
      </c>
      <c r="P393">
        <f t="shared" si="16"/>
        <v>0</v>
      </c>
      <c r="Q393">
        <f t="shared" si="17"/>
        <v>0</v>
      </c>
    </row>
    <row r="394" spans="1:17">
      <c r="A394">
        <v>392</v>
      </c>
      <c r="B394" s="1">
        <v>43796</v>
      </c>
      <c r="C394">
        <f>LN(Precios!B394/Precios!B393)</f>
        <v>1.5037575445407539E-3</v>
      </c>
      <c r="D394">
        <f>LN(Precios!C394/Precios!C393)</f>
        <v>4.2799731692484575E-3</v>
      </c>
      <c r="E394">
        <f>LN(Precios!D394/Precios!D393)</f>
        <v>-1.0556876145400348E-3</v>
      </c>
      <c r="F394">
        <f>LN(Precios!G394/Precios!G393)</f>
        <v>1.1028094464727658E-2</v>
      </c>
      <c r="G394">
        <f>SUMPRODUCT(Rendimientos!E394:F394,FE!$B$34:$C$34)</f>
        <v>2.0451040523314427E-2</v>
      </c>
      <c r="H394">
        <f>SUMPRODUCT(E394:F394,FE!$B$24:$C$24)</f>
        <v>3.0889478958860007E-3</v>
      </c>
      <c r="I394">
        <f>SUMPRODUCT(E394:F394,FE!$B$34:$C$34)</f>
        <v>2.0451040523314427E-2</v>
      </c>
      <c r="J394">
        <f>_xlfn.NORM.S.INV(0.05)*_xlfn.STDEV.P($H$3:H394)</f>
        <v>-2.1225717647414044E-2</v>
      </c>
      <c r="K394">
        <f>_xlfn.NORM.S.INV(0.05)*_xlfn.STDEV.P($I$3:I394)</f>
        <v>-7.0155501869685263E-2</v>
      </c>
      <c r="L394">
        <f>_xlfn.PERCENTILE.EXC($H$3:H394,0.05)</f>
        <v>-2.119012998495132E-2</v>
      </c>
      <c r="M394">
        <f>_xlfn.PERCENTILE.EXC($I$3:I394,0.05)</f>
        <v>-6.3923537349803189E-2</v>
      </c>
      <c r="N394">
        <f t="shared" si="18"/>
        <v>0</v>
      </c>
      <c r="O394">
        <f t="shared" si="19"/>
        <v>0</v>
      </c>
      <c r="P394">
        <f t="shared" si="16"/>
        <v>0</v>
      </c>
      <c r="Q394">
        <f t="shared" si="17"/>
        <v>0</v>
      </c>
    </row>
    <row r="395" spans="1:17">
      <c r="A395">
        <v>393</v>
      </c>
      <c r="B395" s="1">
        <v>43798</v>
      </c>
      <c r="C395">
        <f>LN(Precios!B395/Precios!B394)</f>
        <v>-4.005668571864714E-3</v>
      </c>
      <c r="D395">
        <f>LN(Precios!C395/Precios!C394)</f>
        <v>-5.0312057465338941E-3</v>
      </c>
      <c r="E395">
        <f>LN(Precios!D395/Precios!D394)</f>
        <v>6.5993535028903406E-4</v>
      </c>
      <c r="F395">
        <f>LN(Precios!G395/Precios!G394)</f>
        <v>-9.3952696922799308E-3</v>
      </c>
      <c r="G395">
        <f>SUMPRODUCT(Rendimientos!E395:F395,FE!$B$34:$C$34)</f>
        <v>-1.7236329229982146E-2</v>
      </c>
      <c r="H395">
        <f>SUMPRODUCT(E395:F395,FE!$B$24:$C$24)</f>
        <v>-2.7889153167176889E-3</v>
      </c>
      <c r="I395">
        <f>SUMPRODUCT(E395:F395,FE!$B$34:$C$34)</f>
        <v>-1.7236329229982146E-2</v>
      </c>
      <c r="J395">
        <f>_xlfn.NORM.S.INV(0.05)*_xlfn.STDEV.P($H$3:H395)</f>
        <v>-2.1200498731935028E-2</v>
      </c>
      <c r="K395">
        <f>_xlfn.NORM.S.INV(0.05)*_xlfn.STDEV.P($I$3:I395)</f>
        <v>-7.0078362518972412E-2</v>
      </c>
      <c r="L395">
        <f>_xlfn.PERCENTILE.EXC($H$3:H395,0.05)</f>
        <v>-2.1188171468190818E-2</v>
      </c>
      <c r="M395">
        <f>_xlfn.PERCENTILE.EXC($I$3:I395,0.05)</f>
        <v>-6.3900175990149938E-2</v>
      </c>
      <c r="N395">
        <f t="shared" si="18"/>
        <v>0</v>
      </c>
      <c r="O395">
        <f t="shared" si="19"/>
        <v>0</v>
      </c>
      <c r="P395">
        <f t="shared" si="16"/>
        <v>0</v>
      </c>
      <c r="Q395">
        <f t="shared" si="17"/>
        <v>0</v>
      </c>
    </row>
    <row r="396" spans="1:17">
      <c r="A396">
        <v>394</v>
      </c>
      <c r="B396" s="1">
        <v>43801</v>
      </c>
      <c r="C396">
        <f>LN(Precios!B396/Precios!B395)</f>
        <v>-9.6131355004858959E-3</v>
      </c>
      <c r="D396">
        <f>LN(Precios!C396/Precios!C395)</f>
        <v>-6.4673615898157098E-3</v>
      </c>
      <c r="E396">
        <f>LN(Precios!D396/Precios!D395)</f>
        <v>-6.3534297106774985E-3</v>
      </c>
      <c r="F396">
        <f>LN(Precios!G396/Precios!G395)</f>
        <v>-2.1594254752391719E-2</v>
      </c>
      <c r="G396">
        <f>SUMPRODUCT(Rendimientos!E396:F396,FE!$B$34:$C$34)</f>
        <v>-3.3479066255474942E-2</v>
      </c>
      <c r="H396">
        <f>SUMPRODUCT(E396:F396,FE!$B$24:$C$24)</f>
        <v>-1.1580904375621742E-2</v>
      </c>
      <c r="I396">
        <f>SUMPRODUCT(E396:F396,FE!$B$34:$C$34)</f>
        <v>-3.3479066255474942E-2</v>
      </c>
      <c r="J396">
        <f>_xlfn.NORM.S.INV(0.05)*_xlfn.STDEV.P($H$3:H396)</f>
        <v>-2.1197323830237969E-2</v>
      </c>
      <c r="K396">
        <f>_xlfn.NORM.S.INV(0.05)*_xlfn.STDEV.P($I$3:I396)</f>
        <v>-7.0039353355432724E-2</v>
      </c>
      <c r="L396">
        <f>_xlfn.PERCENTILE.EXC($H$3:H396,0.05)</f>
        <v>-2.1186212951430312E-2</v>
      </c>
      <c r="M396">
        <f>_xlfn.PERCENTILE.EXC($I$3:I396,0.05)</f>
        <v>-6.3876814630496687E-2</v>
      </c>
      <c r="N396">
        <f t="shared" si="18"/>
        <v>0</v>
      </c>
      <c r="O396">
        <f t="shared" si="19"/>
        <v>0</v>
      </c>
      <c r="P396">
        <f t="shared" si="16"/>
        <v>0</v>
      </c>
      <c r="Q396">
        <f t="shared" si="17"/>
        <v>0</v>
      </c>
    </row>
    <row r="397" spans="1:17">
      <c r="A397">
        <v>395</v>
      </c>
      <c r="B397" s="1">
        <v>43802</v>
      </c>
      <c r="C397">
        <f>LN(Precios!B397/Precios!B396)</f>
        <v>-1.0137581314035034E-2</v>
      </c>
      <c r="D397">
        <f>LN(Precios!C397/Precios!C396)</f>
        <v>-5.8845983736673579E-3</v>
      </c>
      <c r="E397">
        <f>LN(Precios!D397/Precios!D396)</f>
        <v>-1.3636574949545396E-2</v>
      </c>
      <c r="F397">
        <f>LN(Precios!G397/Precios!G396)</f>
        <v>1.2436217545506127E-4</v>
      </c>
      <c r="G397">
        <f>SUMPRODUCT(Rendimientos!E397:F397,FE!$B$34:$C$34)</f>
        <v>1.0855155514318518E-2</v>
      </c>
      <c r="H397">
        <f>SUMPRODUCT(E397:F397,FE!$B$24:$C$24)</f>
        <v>-8.9166893797062181E-3</v>
      </c>
      <c r="I397">
        <f>SUMPRODUCT(E397:F397,FE!$B$34:$C$34)</f>
        <v>1.0855155514318518E-2</v>
      </c>
      <c r="J397">
        <f>_xlfn.NORM.S.INV(0.05)*_xlfn.STDEV.P($H$3:H397)</f>
        <v>-2.1184803925610465E-2</v>
      </c>
      <c r="K397">
        <f>_xlfn.NORM.S.INV(0.05)*_xlfn.STDEV.P($I$3:I397)</f>
        <v>-6.9958209257027157E-2</v>
      </c>
      <c r="L397">
        <f>_xlfn.PERCENTILE.EXC($H$3:H397,0.05)</f>
        <v>-2.118425443466981E-2</v>
      </c>
      <c r="M397">
        <f>_xlfn.PERCENTILE.EXC($I$3:I397,0.05)</f>
        <v>-6.3853453270843435E-2</v>
      </c>
      <c r="N397">
        <f t="shared" si="18"/>
        <v>0</v>
      </c>
      <c r="O397">
        <f t="shared" si="19"/>
        <v>0</v>
      </c>
      <c r="P397">
        <f t="shared" si="16"/>
        <v>0</v>
      </c>
      <c r="Q397">
        <f t="shared" si="17"/>
        <v>0</v>
      </c>
    </row>
    <row r="398" spans="1:17">
      <c r="A398">
        <v>396</v>
      </c>
      <c r="B398" s="1">
        <v>43803</v>
      </c>
      <c r="C398">
        <f>LN(Precios!B398/Precios!B397)</f>
        <v>5.3295900658272017E-3</v>
      </c>
      <c r="D398">
        <f>LN(Precios!C398/Precios!C397)</f>
        <v>-2.4287933172887771E-3</v>
      </c>
      <c r="E398">
        <f>LN(Precios!D398/Precios!D397)</f>
        <v>-2.0211554411287054E-3</v>
      </c>
      <c r="F398">
        <f>LN(Precios!G398/Precios!G397)</f>
        <v>5.6542969735642818E-3</v>
      </c>
      <c r="G398">
        <f>SUMPRODUCT(Rendimientos!E398:F398,FE!$B$34:$C$34)</f>
        <v>1.1639622892590181E-2</v>
      </c>
      <c r="H398">
        <f>SUMPRODUCT(E398:F398,FE!$B$24:$C$24)</f>
        <v>6.1146011150543323E-4</v>
      </c>
      <c r="I398">
        <f>SUMPRODUCT(E398:F398,FE!$B$34:$C$34)</f>
        <v>1.1639622892590181E-2</v>
      </c>
      <c r="J398">
        <f>_xlfn.NORM.S.INV(0.05)*_xlfn.STDEV.P($H$3:H398)</f>
        <v>-2.1158041121824078E-2</v>
      </c>
      <c r="K398">
        <f>_xlfn.NORM.S.INV(0.05)*_xlfn.STDEV.P($I$3:I398)</f>
        <v>-6.9878323404937701E-2</v>
      </c>
      <c r="L398">
        <f>_xlfn.PERCENTILE.EXC($H$3:H398,0.05)</f>
        <v>-2.1182295917909308E-2</v>
      </c>
      <c r="M398">
        <f>_xlfn.PERCENTILE.EXC($I$3:I398,0.05)</f>
        <v>-6.3830091911190184E-2</v>
      </c>
      <c r="N398">
        <f t="shared" si="18"/>
        <v>0</v>
      </c>
      <c r="O398">
        <f t="shared" si="19"/>
        <v>0</v>
      </c>
      <c r="P398">
        <f t="shared" si="16"/>
        <v>0</v>
      </c>
      <c r="Q398">
        <f t="shared" si="17"/>
        <v>0</v>
      </c>
    </row>
    <row r="399" spans="1:17">
      <c r="A399">
        <v>397</v>
      </c>
      <c r="B399" s="1">
        <v>43804</v>
      </c>
      <c r="C399">
        <f>LN(Precios!B399/Precios!B398)</f>
        <v>1.0125151852126593E-3</v>
      </c>
      <c r="D399">
        <f>LN(Precios!C399/Precios!C398)</f>
        <v>5.7127321906757242E-4</v>
      </c>
      <c r="E399">
        <f>LN(Precios!D399/Precios!D398)</f>
        <v>-5.6810649209636504E-3</v>
      </c>
      <c r="F399">
        <f>LN(Precios!G399/Precios!G398)</f>
        <v>4.6778066984867264E-3</v>
      </c>
      <c r="G399">
        <f>SUMPRODUCT(Rendimientos!E399:F399,FE!$B$34:$C$34)</f>
        <v>1.2755665754334723E-2</v>
      </c>
      <c r="H399">
        <f>SUMPRODUCT(E399:F399,FE!$B$24:$C$24)</f>
        <v>-2.1280591748917737E-3</v>
      </c>
      <c r="I399">
        <f>SUMPRODUCT(E399:F399,FE!$B$34:$C$34)</f>
        <v>1.2755665754334723E-2</v>
      </c>
      <c r="J399">
        <f>_xlfn.NORM.S.INV(0.05)*_xlfn.STDEV.P($H$3:H399)</f>
        <v>-2.113247504285937E-2</v>
      </c>
      <c r="K399">
        <f>_xlfn.NORM.S.INV(0.05)*_xlfn.STDEV.P($I$3:I399)</f>
        <v>-6.9800198604231298E-2</v>
      </c>
      <c r="L399">
        <f>_xlfn.PERCENTILE.EXC($H$3:H399,0.05)</f>
        <v>-2.1180337401148806E-2</v>
      </c>
      <c r="M399">
        <f>_xlfn.PERCENTILE.EXC($I$3:I399,0.05)</f>
        <v>-6.3806730551536947E-2</v>
      </c>
      <c r="N399">
        <f t="shared" si="18"/>
        <v>0</v>
      </c>
      <c r="O399">
        <f t="shared" si="19"/>
        <v>0</v>
      </c>
      <c r="P399">
        <f t="shared" si="16"/>
        <v>0</v>
      </c>
      <c r="Q399">
        <f t="shared" si="17"/>
        <v>0</v>
      </c>
    </row>
    <row r="400" spans="1:17">
      <c r="A400">
        <v>398</v>
      </c>
      <c r="B400" s="1">
        <v>43805</v>
      </c>
      <c r="C400">
        <f>LN(Precios!B400/Precios!B399)</f>
        <v>1.2111936203211817E-2</v>
      </c>
      <c r="D400">
        <f>LN(Precios!C400/Precios!C399)</f>
        <v>-6.5912168459651473E-3</v>
      </c>
      <c r="E400">
        <f>LN(Precios!D400/Precios!D399)</f>
        <v>1.4910202694517426E-3</v>
      </c>
      <c r="F400">
        <f>LN(Precios!G400/Precios!G399)</f>
        <v>-6.5966332178430901E-3</v>
      </c>
      <c r="G400">
        <f>SUMPRODUCT(Rendimientos!E400:F400,FE!$B$34:$C$34)</f>
        <v>-1.2903393969683699E-2</v>
      </c>
      <c r="H400">
        <f>SUMPRODUCT(E400:F400,FE!$B$24:$C$24)</f>
        <v>-1.2829767804432967E-3</v>
      </c>
      <c r="I400">
        <f>SUMPRODUCT(E400:F400,FE!$B$34:$C$34)</f>
        <v>-1.2903393969683699E-2</v>
      </c>
      <c r="J400">
        <f>_xlfn.NORM.S.INV(0.05)*_xlfn.STDEV.P($H$3:H400)</f>
        <v>-2.1106408306128029E-2</v>
      </c>
      <c r="K400">
        <f>_xlfn.NORM.S.INV(0.05)*_xlfn.STDEV.P($I$3:I400)</f>
        <v>-6.9718785082702586E-2</v>
      </c>
      <c r="L400">
        <f>_xlfn.PERCENTILE.EXC($H$3:H400,0.05)</f>
        <v>-2.11783788843883E-2</v>
      </c>
      <c r="M400">
        <f>_xlfn.PERCENTILE.EXC($I$3:I400,0.05)</f>
        <v>-6.3783369191883696E-2</v>
      </c>
      <c r="N400">
        <f t="shared" si="18"/>
        <v>0</v>
      </c>
      <c r="O400">
        <f t="shared" si="19"/>
        <v>0</v>
      </c>
      <c r="P400">
        <f t="shared" si="16"/>
        <v>0</v>
      </c>
      <c r="Q400">
        <f t="shared" si="17"/>
        <v>0</v>
      </c>
    </row>
    <row r="401" spans="1:17">
      <c r="A401">
        <v>399</v>
      </c>
      <c r="B401" s="1">
        <v>43808</v>
      </c>
      <c r="C401">
        <f>LN(Precios!B401/Precios!B400)</f>
        <v>-3.771507059946751E-3</v>
      </c>
      <c r="D401">
        <f>LN(Precios!C401/Precios!C400)</f>
        <v>3.0754457135380122E-4</v>
      </c>
      <c r="E401">
        <f>LN(Precios!D401/Precios!D400)</f>
        <v>-9.8683892016727948E-3</v>
      </c>
      <c r="F401">
        <f>LN(Precios!G401/Precios!G400)</f>
        <v>9.163990653043479E-3</v>
      </c>
      <c r="G401">
        <f>SUMPRODUCT(Rendimientos!E401:F401,FE!$B$34:$C$34)</f>
        <v>2.4005460613447913E-2</v>
      </c>
      <c r="H401">
        <f>SUMPRODUCT(E401:F401,FE!$B$24:$C$24)</f>
        <v>-3.3404431599187352E-3</v>
      </c>
      <c r="I401">
        <f>SUMPRODUCT(E401:F401,FE!$B$34:$C$34)</f>
        <v>2.4005460613447913E-2</v>
      </c>
      <c r="J401">
        <f>_xlfn.NORM.S.INV(0.05)*_xlfn.STDEV.P($H$3:H401)</f>
        <v>-2.1082276567714463E-2</v>
      </c>
      <c r="K401">
        <f>_xlfn.NORM.S.INV(0.05)*_xlfn.STDEV.P($I$3:I401)</f>
        <v>-6.9663008314580499E-2</v>
      </c>
      <c r="L401">
        <f>_xlfn.PERCENTILE.EXC($H$3:H401,0.05)</f>
        <v>-2.1176420367627798E-2</v>
      </c>
      <c r="M401">
        <f>_xlfn.PERCENTILE.EXC($I$3:I401,0.05)</f>
        <v>-6.3760007832230445E-2</v>
      </c>
      <c r="N401">
        <f t="shared" si="18"/>
        <v>0</v>
      </c>
      <c r="O401">
        <f t="shared" si="19"/>
        <v>0</v>
      </c>
      <c r="P401">
        <f t="shared" si="16"/>
        <v>0</v>
      </c>
      <c r="Q401">
        <f t="shared" si="17"/>
        <v>0</v>
      </c>
    </row>
    <row r="402" spans="1:17">
      <c r="A402">
        <v>400</v>
      </c>
      <c r="B402" s="1">
        <v>43809</v>
      </c>
      <c r="C402">
        <f>LN(Precios!B402/Precios!B401)</f>
        <v>-9.9943870554499424E-4</v>
      </c>
      <c r="D402">
        <f>LN(Precios!C402/Precios!C401)</f>
        <v>1.612235285097699E-2</v>
      </c>
      <c r="E402">
        <f>LN(Precios!D402/Precios!D401)</f>
        <v>-7.5262567269291931E-4</v>
      </c>
      <c r="F402">
        <f>LN(Precios!G402/Precios!G401)</f>
        <v>3.2266148035540121E-2</v>
      </c>
      <c r="G402">
        <f>SUMPRODUCT(Rendimientos!E402:F402,FE!$B$34:$C$34)</f>
        <v>5.8014222730397448E-2</v>
      </c>
      <c r="H402">
        <f>SUMPRODUCT(E402:F402,FE!$B$24:$C$24)</f>
        <v>1.0572535698485805E-2</v>
      </c>
      <c r="I402">
        <f>SUMPRODUCT(E402:F402,FE!$B$34:$C$34)</f>
        <v>5.8014222730397448E-2</v>
      </c>
      <c r="J402">
        <f>_xlfn.NORM.S.INV(0.05)*_xlfn.STDEV.P($H$3:H402)</f>
        <v>-2.1072271081395005E-2</v>
      </c>
      <c r="K402">
        <f>_xlfn.NORM.S.INV(0.05)*_xlfn.STDEV.P($I$3:I402)</f>
        <v>-6.9747162826870893E-2</v>
      </c>
      <c r="L402">
        <f>_xlfn.PERCENTILE.EXC($H$3:H402,0.05)</f>
        <v>-2.1169034553639176E-2</v>
      </c>
      <c r="M402">
        <f>_xlfn.PERCENTILE.EXC($I$3:I402,0.05)</f>
        <v>-6.3708931091202445E-2</v>
      </c>
      <c r="N402">
        <f t="shared" si="18"/>
        <v>0</v>
      </c>
      <c r="O402">
        <f t="shared" si="19"/>
        <v>0</v>
      </c>
      <c r="P402">
        <f t="shared" si="16"/>
        <v>0</v>
      </c>
      <c r="Q402">
        <f t="shared" si="17"/>
        <v>0</v>
      </c>
    </row>
    <row r="403" spans="1:17">
      <c r="A403">
        <v>401</v>
      </c>
      <c r="B403" s="1">
        <v>43810</v>
      </c>
      <c r="C403">
        <f>LN(Precios!B403/Precios!B402)</f>
        <v>1.0603477915871499E-3</v>
      </c>
      <c r="D403">
        <f>LN(Precios!C403/Precios!C402)</f>
        <v>1.3090459147905173E-2</v>
      </c>
      <c r="E403">
        <f>LN(Precios!D403/Precios!D402)</f>
        <v>1.0146840437030848E-2</v>
      </c>
      <c r="F403">
        <f>LN(Precios!G403/Precios!G402)</f>
        <v>2.7358920417791342E-2</v>
      </c>
      <c r="G403">
        <f>SUMPRODUCT(Rendimientos!E403:F403,FE!$B$34:$C$34)</f>
        <v>4.0780918609322481E-2</v>
      </c>
      <c r="H403">
        <f>SUMPRODUCT(E403:F403,FE!$B$24:$C$24)</f>
        <v>1.6050438948538949E-2</v>
      </c>
      <c r="I403">
        <f>SUMPRODUCT(E403:F403,FE!$B$34:$C$34)</f>
        <v>4.0780918609322481E-2</v>
      </c>
      <c r="J403">
        <f>_xlfn.NORM.S.INV(0.05)*_xlfn.STDEV.P($H$3:H403)</f>
        <v>-2.10846608216466E-2</v>
      </c>
      <c r="K403">
        <f>_xlfn.NORM.S.INV(0.05)*_xlfn.STDEV.P($I$3:I403)</f>
        <v>-6.9745673618964263E-2</v>
      </c>
      <c r="L403">
        <f>_xlfn.PERCENTILE.EXC($H$3:H403,0.05)</f>
        <v>-2.1161648739650551E-2</v>
      </c>
      <c r="M403">
        <f>_xlfn.PERCENTILE.EXC($I$3:I403,0.05)</f>
        <v>-6.3657854350174459E-2</v>
      </c>
      <c r="N403">
        <f t="shared" si="18"/>
        <v>0</v>
      </c>
      <c r="O403">
        <f t="shared" si="19"/>
        <v>0</v>
      </c>
      <c r="P403">
        <f t="shared" si="16"/>
        <v>0</v>
      </c>
      <c r="Q403">
        <f t="shared" si="17"/>
        <v>0</v>
      </c>
    </row>
    <row r="404" spans="1:17">
      <c r="A404">
        <v>402</v>
      </c>
      <c r="B404" s="1">
        <v>43812</v>
      </c>
      <c r="C404">
        <f>LN(Precios!B404/Precios!B403)</f>
        <v>7.9962343520526905E-3</v>
      </c>
      <c r="D404">
        <f>LN(Precios!C404/Precios!C403)</f>
        <v>2.4226332978892047E-2</v>
      </c>
      <c r="E404">
        <f>LN(Precios!D404/Precios!D403)</f>
        <v>-8.2321790206035146E-3</v>
      </c>
      <c r="F404">
        <f>LN(Precios!G404/Precios!G403)</f>
        <v>3.9502776282049221E-2</v>
      </c>
      <c r="G404">
        <f>SUMPRODUCT(Rendimientos!E404:F404,FE!$B$34:$C$34)</f>
        <v>7.6726544964346277E-2</v>
      </c>
      <c r="H404">
        <f>SUMPRODUCT(E404:F404,FE!$B$24:$C$24)</f>
        <v>8.1405087304787967E-3</v>
      </c>
      <c r="I404">
        <f>SUMPRODUCT(E404:F404,FE!$B$34:$C$34)</f>
        <v>7.6726544964346277E-2</v>
      </c>
      <c r="J404">
        <f>_xlfn.NORM.S.INV(0.05)*_xlfn.STDEV.P($H$3:H404)</f>
        <v>-2.1067654187675203E-2</v>
      </c>
      <c r="K404">
        <f>_xlfn.NORM.S.INV(0.05)*_xlfn.STDEV.P($I$3:I404)</f>
        <v>-6.9950923497937786E-2</v>
      </c>
      <c r="L404">
        <f>_xlfn.PERCENTILE.EXC($H$3:H404,0.05)</f>
        <v>-2.1154262925661929E-2</v>
      </c>
      <c r="M404">
        <f>_xlfn.PERCENTILE.EXC($I$3:I404,0.05)</f>
        <v>-6.3606777609146459E-2</v>
      </c>
      <c r="N404">
        <f t="shared" si="18"/>
        <v>0</v>
      </c>
      <c r="O404">
        <f t="shared" si="19"/>
        <v>0</v>
      </c>
      <c r="P404">
        <f t="shared" si="16"/>
        <v>0</v>
      </c>
      <c r="Q404">
        <f t="shared" si="17"/>
        <v>0</v>
      </c>
    </row>
    <row r="405" spans="1:17">
      <c r="A405">
        <v>403</v>
      </c>
      <c r="B405" s="1">
        <v>43815</v>
      </c>
      <c r="C405">
        <f>LN(Precios!B405/Precios!B404)</f>
        <v>3.566004686796442E-3</v>
      </c>
      <c r="D405">
        <f>LN(Precios!C405/Precios!C404)</f>
        <v>2.297467511493389E-3</v>
      </c>
      <c r="E405">
        <f>LN(Precios!D405/Precios!D404)</f>
        <v>1.4109581516319993E-2</v>
      </c>
      <c r="F405">
        <f>LN(Precios!G405/Precios!G404)</f>
        <v>3.9892240485806502E-2</v>
      </c>
      <c r="G405">
        <f>SUMPRODUCT(Rendimientos!E405:F405,FE!$B$34:$C$34)</f>
        <v>5.9997585246470461E-2</v>
      </c>
      <c r="H405">
        <f>SUMPRODUCT(E405:F405,FE!$B$24:$C$24)</f>
        <v>2.2952816458588508E-2</v>
      </c>
      <c r="I405">
        <f>SUMPRODUCT(E405:F405,FE!$B$34:$C$34)</f>
        <v>5.9997585246470461E-2</v>
      </c>
      <c r="J405">
        <f>_xlfn.NORM.S.INV(0.05)*_xlfn.STDEV.P($H$3:H405)</f>
        <v>-2.1121234828008369E-2</v>
      </c>
      <c r="K405">
        <f>_xlfn.NORM.S.INV(0.05)*_xlfn.STDEV.P($I$3:I405)</f>
        <v>-7.0042246256154836E-2</v>
      </c>
      <c r="L405">
        <f>_xlfn.PERCENTILE.EXC($H$3:H405,0.05)</f>
        <v>-2.1146877111673304E-2</v>
      </c>
      <c r="M405">
        <f>_xlfn.PERCENTILE.EXC($I$3:I405,0.05)</f>
        <v>-6.3555700868118473E-2</v>
      </c>
      <c r="N405">
        <f t="shared" si="18"/>
        <v>0</v>
      </c>
      <c r="O405">
        <f t="shared" si="19"/>
        <v>0</v>
      </c>
      <c r="P405">
        <f t="shared" si="16"/>
        <v>0</v>
      </c>
      <c r="Q405">
        <f t="shared" si="17"/>
        <v>0</v>
      </c>
    </row>
    <row r="406" spans="1:17">
      <c r="A406">
        <v>404</v>
      </c>
      <c r="B406" s="1">
        <v>43816</v>
      </c>
      <c r="C406">
        <f>LN(Precios!B406/Precios!B405)</f>
        <v>1.1068430179401359E-3</v>
      </c>
      <c r="D406">
        <f>LN(Precios!C406/Precios!C405)</f>
        <v>1.0126482742131048E-3</v>
      </c>
      <c r="E406">
        <f>LN(Precios!D406/Precios!D405)</f>
        <v>-4.9292783558842436E-3</v>
      </c>
      <c r="F406">
        <f>LN(Precios!G406/Precios!G405)</f>
        <v>2.738992980515562E-2</v>
      </c>
      <c r="G406">
        <f>SUMPRODUCT(Rendimientos!E406:F406,FE!$B$34:$C$34)</f>
        <v>5.2592482545677395E-2</v>
      </c>
      <c r="H406">
        <f>SUMPRODUCT(E406:F406,FE!$B$24:$C$24)</f>
        <v>6.1559379227938424E-3</v>
      </c>
      <c r="I406">
        <f>SUMPRODUCT(E406:F406,FE!$B$34:$C$34)</f>
        <v>5.2592482545677395E-2</v>
      </c>
      <c r="J406">
        <f>_xlfn.NORM.S.INV(0.05)*_xlfn.STDEV.P($H$3:H406)</f>
        <v>-2.109996046447106E-2</v>
      </c>
      <c r="K406">
        <f>_xlfn.NORM.S.INV(0.05)*_xlfn.STDEV.P($I$3:I406)</f>
        <v>-7.0091794820235462E-2</v>
      </c>
      <c r="L406">
        <f>_xlfn.PERCENTILE.EXC($H$3:H406,0.05)</f>
        <v>-2.1139491297684682E-2</v>
      </c>
      <c r="M406">
        <f>_xlfn.PERCENTILE.EXC($I$3:I406,0.05)</f>
        <v>-6.3504624127090473E-2</v>
      </c>
      <c r="N406">
        <f t="shared" si="18"/>
        <v>0</v>
      </c>
      <c r="O406">
        <f t="shared" si="19"/>
        <v>0</v>
      </c>
      <c r="P406">
        <f t="shared" si="16"/>
        <v>0</v>
      </c>
      <c r="Q406">
        <f t="shared" si="17"/>
        <v>0</v>
      </c>
    </row>
    <row r="407" spans="1:17">
      <c r="A407">
        <v>405</v>
      </c>
      <c r="B407" s="1">
        <v>43817</v>
      </c>
      <c r="C407">
        <f>LN(Precios!B407/Precios!B406)</f>
        <v>-9.8679025832657213E-4</v>
      </c>
      <c r="D407">
        <f>LN(Precios!C407/Precios!C406)</f>
        <v>1.5756109410096301E-2</v>
      </c>
      <c r="E407">
        <f>LN(Precios!D407/Precios!D406)</f>
        <v>-1.0000423490711643E-2</v>
      </c>
      <c r="F407">
        <f>LN(Precios!G407/Precios!G406)</f>
        <v>2.1484279468586562E-3</v>
      </c>
      <c r="G407">
        <f>SUMPRODUCT(Rendimientos!E407:F407,FE!$B$34:$C$34)</f>
        <v>1.1622115159939123E-2</v>
      </c>
      <c r="H407">
        <f>SUMPRODUCT(E407:F407,FE!$B$24:$C$24)</f>
        <v>-5.8334697382573667E-3</v>
      </c>
      <c r="I407">
        <f>SUMPRODUCT(E407:F407,FE!$B$34:$C$34)</f>
        <v>1.1622115159939123E-2</v>
      </c>
      <c r="J407">
        <f>_xlfn.NORM.S.INV(0.05)*_xlfn.STDEV.P($H$3:H407)</f>
        <v>-2.1080471900009275E-2</v>
      </c>
      <c r="K407">
        <f>_xlfn.NORM.S.INV(0.05)*_xlfn.STDEV.P($I$3:I407)</f>
        <v>-7.0012467067797873E-2</v>
      </c>
      <c r="L407">
        <f>_xlfn.PERCENTILE.EXC($H$3:H407,0.05)</f>
        <v>-2.1132105483696061E-2</v>
      </c>
      <c r="M407">
        <f>_xlfn.PERCENTILE.EXC($I$3:I407,0.05)</f>
        <v>-6.3453547386062487E-2</v>
      </c>
      <c r="N407">
        <f t="shared" si="18"/>
        <v>0</v>
      </c>
      <c r="O407">
        <f t="shared" si="19"/>
        <v>1</v>
      </c>
      <c r="P407">
        <f t="shared" si="16"/>
        <v>0</v>
      </c>
      <c r="Q407">
        <f t="shared" si="17"/>
        <v>1</v>
      </c>
    </row>
    <row r="408" spans="1:17">
      <c r="A408">
        <v>406</v>
      </c>
      <c r="B408" s="1">
        <v>43818</v>
      </c>
      <c r="C408">
        <f>LN(Precios!B408/Precios!B407)</f>
        <v>4.8636317565633504E-3</v>
      </c>
      <c r="D408">
        <f>LN(Precios!C408/Precios!C407)</f>
        <v>-1.0180163349544613E-2</v>
      </c>
      <c r="E408">
        <f>LN(Precios!D408/Precios!D407)</f>
        <v>-7.5236828555003317E-4</v>
      </c>
      <c r="F408">
        <f>LN(Precios!G408/Precios!G407)</f>
        <v>-4.962322121848408E-2</v>
      </c>
      <c r="G408">
        <f>SUMPRODUCT(Rendimientos!E408:F408,FE!$B$34:$C$34)</f>
        <v>-8.7732764075456257E-2</v>
      </c>
      <c r="H408">
        <f>SUMPRODUCT(E408:F408,FE!$B$24:$C$24)</f>
        <v>-1.7514659359812931E-2</v>
      </c>
      <c r="I408">
        <f>SUMPRODUCT(E408:F408,FE!$B$34:$C$34)</f>
        <v>-8.7732764075456257E-2</v>
      </c>
      <c r="J408">
        <f>_xlfn.NORM.S.INV(0.05)*_xlfn.STDEV.P($H$3:H408)</f>
        <v>-2.1106236877518583E-2</v>
      </c>
      <c r="K408">
        <f>_xlfn.NORM.S.INV(0.05)*_xlfn.STDEV.P($I$3:I408)</f>
        <v>-7.0285334301670693E-2</v>
      </c>
      <c r="L408">
        <f>_xlfn.PERCENTILE.EXC($H$3:H408,0.05)</f>
        <v>-2.1124719669707435E-2</v>
      </c>
      <c r="M408">
        <f>_xlfn.PERCENTILE.EXC($I$3:I408,0.05)</f>
        <v>-6.4063705507722668E-2</v>
      </c>
      <c r="N408">
        <f t="shared" si="18"/>
        <v>0</v>
      </c>
      <c r="O408">
        <f t="shared" si="19"/>
        <v>0</v>
      </c>
      <c r="P408">
        <f t="shared" si="16"/>
        <v>0</v>
      </c>
      <c r="Q408">
        <f t="shared" si="17"/>
        <v>0</v>
      </c>
    </row>
    <row r="409" spans="1:17">
      <c r="A409">
        <v>407</v>
      </c>
      <c r="B409" s="1">
        <v>43819</v>
      </c>
      <c r="C409">
        <f>LN(Precios!B409/Precios!B408)</f>
        <v>2.7495066329828927E-3</v>
      </c>
      <c r="D409">
        <f>LN(Precios!C409/Precios!C408)</f>
        <v>-3.2256185693820519E-3</v>
      </c>
      <c r="E409">
        <f>LN(Precios!D409/Precios!D408)</f>
        <v>4.9824353149253431E-3</v>
      </c>
      <c r="F409">
        <f>LN(Precios!G409/Precios!G408)</f>
        <v>-2.2079853821061597E-2</v>
      </c>
      <c r="G409">
        <f>SUMPRODUCT(Rendimientos!E409:F409,FE!$B$34:$C$34)</f>
        <v>-4.3183055540314853E-2</v>
      </c>
      <c r="H409">
        <f>SUMPRODUCT(E409:F409,FE!$B$24:$C$24)</f>
        <v>-4.2997020002508643E-3</v>
      </c>
      <c r="I409">
        <f>SUMPRODUCT(E409:F409,FE!$B$34:$C$34)</f>
        <v>-4.3183055540314853E-2</v>
      </c>
      <c r="J409">
        <f>_xlfn.NORM.S.INV(0.05)*_xlfn.STDEV.P($H$3:H409)</f>
        <v>-2.1084000153195965E-2</v>
      </c>
      <c r="K409">
        <f>_xlfn.NORM.S.INV(0.05)*_xlfn.STDEV.P($I$3:I409)</f>
        <v>-7.0283281630981423E-2</v>
      </c>
      <c r="L409">
        <f>_xlfn.PERCENTILE.EXC($H$3:H409,0.05)</f>
        <v>-2.1117333855718814E-2</v>
      </c>
      <c r="M409">
        <f>_xlfn.PERCENTILE.EXC($I$3:I409,0.05)</f>
        <v>-6.4040344148069431E-2</v>
      </c>
      <c r="N409">
        <f t="shared" si="18"/>
        <v>0</v>
      </c>
      <c r="O409">
        <f t="shared" si="19"/>
        <v>0</v>
      </c>
      <c r="P409">
        <f t="shared" si="16"/>
        <v>0</v>
      </c>
      <c r="Q409">
        <f t="shared" si="17"/>
        <v>0</v>
      </c>
    </row>
    <row r="410" spans="1:17">
      <c r="A410">
        <v>408</v>
      </c>
      <c r="B410" s="1">
        <v>43822</v>
      </c>
      <c r="C410">
        <f>LN(Precios!B410/Precios!B409)</f>
        <v>3.3834699199034855E-3</v>
      </c>
      <c r="D410">
        <f>LN(Precios!C410/Precios!C409)</f>
        <v>-5.1539556155821963E-3</v>
      </c>
      <c r="E410">
        <f>LN(Precios!D410/Precios!D409)</f>
        <v>-1.5091519788283044E-2</v>
      </c>
      <c r="F410">
        <f>LN(Precios!G410/Precios!G409)</f>
        <v>1.7557071093353256E-2</v>
      </c>
      <c r="G410">
        <f>SUMPRODUCT(Rendimientos!E410:F410,FE!$B$34:$C$34)</f>
        <v>4.301647682811563E-2</v>
      </c>
      <c r="H410">
        <f>SUMPRODUCT(E410:F410,FE!$B$24:$C$24)</f>
        <v>-3.8933280097697733E-3</v>
      </c>
      <c r="I410">
        <f>SUMPRODUCT(E410:F410,FE!$B$34:$C$34)</f>
        <v>4.301647682811563E-2</v>
      </c>
      <c r="J410">
        <f>_xlfn.NORM.S.INV(0.05)*_xlfn.STDEV.P($H$3:H410)</f>
        <v>-2.1061238669505544E-2</v>
      </c>
      <c r="K410">
        <f>_xlfn.NORM.S.INV(0.05)*_xlfn.STDEV.P($I$3:I410)</f>
        <v>-7.0288389324216341E-2</v>
      </c>
      <c r="L410">
        <f>_xlfn.PERCENTILE.EXC($H$3:H410,0.05)</f>
        <v>-2.1109948041730192E-2</v>
      </c>
      <c r="M410">
        <f>_xlfn.PERCENTILE.EXC($I$3:I410,0.05)</f>
        <v>-6.401698278841618E-2</v>
      </c>
      <c r="N410">
        <f t="shared" si="18"/>
        <v>0</v>
      </c>
      <c r="O410">
        <f t="shared" si="19"/>
        <v>0</v>
      </c>
      <c r="P410">
        <f t="shared" si="16"/>
        <v>0</v>
      </c>
      <c r="Q410">
        <f t="shared" si="17"/>
        <v>0</v>
      </c>
    </row>
    <row r="411" spans="1:17">
      <c r="A411">
        <v>409</v>
      </c>
      <c r="B411" s="1">
        <v>43823</v>
      </c>
      <c r="C411">
        <f>LN(Precios!B411/Precios!B410)</f>
        <v>-1.2644792069733432E-3</v>
      </c>
      <c r="D411">
        <f>LN(Precios!C411/Precios!C410)</f>
        <v>-2.6885353892862947E-3</v>
      </c>
      <c r="E411">
        <f>LN(Precios!D411/Precios!D410)</f>
        <v>4.2073379993502087E-3</v>
      </c>
      <c r="F411">
        <f>LN(Precios!G411/Precios!G410)</f>
        <v>-2.7823615002918363E-3</v>
      </c>
      <c r="G411">
        <f>SUMPRODUCT(Rendimientos!E411:F411,FE!$B$34:$C$34)</f>
        <v>-8.232936570150215E-3</v>
      </c>
      <c r="H411">
        <f>SUMPRODUCT(E411:F411,FE!$B$24:$C$24)</f>
        <v>1.8099299226912204E-3</v>
      </c>
      <c r="I411">
        <f>SUMPRODUCT(E411:F411,FE!$B$34:$C$34)</f>
        <v>-8.232936570150215E-3</v>
      </c>
      <c r="J411">
        <f>_xlfn.NORM.S.INV(0.05)*_xlfn.STDEV.P($H$3:H411)</f>
        <v>-2.1035731307349401E-2</v>
      </c>
      <c r="K411">
        <f>_xlfn.NORM.S.INV(0.05)*_xlfn.STDEV.P($I$3:I411)</f>
        <v>-7.0204931583984387E-2</v>
      </c>
      <c r="L411">
        <f>_xlfn.PERCENTILE.EXC($H$3:H411,0.05)</f>
        <v>-2.1102562227741567E-2</v>
      </c>
      <c r="M411">
        <f>_xlfn.PERCENTILE.EXC($I$3:I411,0.05)</f>
        <v>-6.3993621428762928E-2</v>
      </c>
      <c r="N411">
        <f t="shared" si="18"/>
        <v>0</v>
      </c>
      <c r="O411">
        <f t="shared" si="19"/>
        <v>0</v>
      </c>
      <c r="P411">
        <f t="shared" si="16"/>
        <v>0</v>
      </c>
      <c r="Q411">
        <f t="shared" si="17"/>
        <v>0</v>
      </c>
    </row>
    <row r="412" spans="1:17">
      <c r="A412">
        <v>410</v>
      </c>
      <c r="B412" s="1">
        <v>43825</v>
      </c>
      <c r="C412">
        <f>LN(Precios!B412/Precios!B411)</f>
        <v>3.7082947325176776E-3</v>
      </c>
      <c r="D412">
        <f>LN(Precios!C412/Precios!C411)</f>
        <v>3.2150828061850152E-3</v>
      </c>
      <c r="E412">
        <f>LN(Precios!D412/Precios!D411)</f>
        <v>2.8179681179116125E-3</v>
      </c>
      <c r="F412">
        <f>LN(Precios!G412/Precios!G411)</f>
        <v>-6.5472142385190743E-3</v>
      </c>
      <c r="G412">
        <f>SUMPRODUCT(Rendimientos!E412:F412,FE!$B$34:$C$34)</f>
        <v>-1.385019335503943E-2</v>
      </c>
      <c r="H412">
        <f>SUMPRODUCT(E412:F412,FE!$B$24:$C$24)</f>
        <v>-3.9421057758752911E-4</v>
      </c>
      <c r="I412">
        <f>SUMPRODUCT(E412:F412,FE!$B$34:$C$34)</f>
        <v>-1.385019335503943E-2</v>
      </c>
      <c r="J412">
        <f>_xlfn.NORM.S.INV(0.05)*_xlfn.STDEV.P($H$3:H412)</f>
        <v>-2.1010197992573903E-2</v>
      </c>
      <c r="K412">
        <f>_xlfn.NORM.S.INV(0.05)*_xlfn.STDEV.P($I$3:I412)</f>
        <v>-7.0127104379315575E-2</v>
      </c>
      <c r="L412">
        <f>_xlfn.PERCENTILE.EXC($H$3:H412,0.05)</f>
        <v>-2.1095176413752945E-2</v>
      </c>
      <c r="M412">
        <f>_xlfn.PERCENTILE.EXC($I$3:I412,0.05)</f>
        <v>-6.3970260069109677E-2</v>
      </c>
      <c r="N412">
        <f t="shared" si="18"/>
        <v>0</v>
      </c>
      <c r="O412">
        <f t="shared" si="19"/>
        <v>0</v>
      </c>
      <c r="P412">
        <f t="shared" si="16"/>
        <v>0</v>
      </c>
      <c r="Q412">
        <f t="shared" si="17"/>
        <v>0</v>
      </c>
    </row>
    <row r="413" spans="1:17">
      <c r="A413">
        <v>411</v>
      </c>
      <c r="B413" s="1">
        <v>43826</v>
      </c>
      <c r="C413">
        <f>LN(Precios!B413/Precios!B412)</f>
        <v>8.3364406272744664E-4</v>
      </c>
      <c r="D413">
        <f>LN(Precios!C413/Precios!C412)</f>
        <v>-8.7306389074108277E-4</v>
      </c>
      <c r="E413">
        <f>LN(Precios!D413/Precios!D412)</f>
        <v>3.4311202944259145E-4</v>
      </c>
      <c r="F413">
        <f>LN(Precios!G413/Precios!G412)</f>
        <v>-5.4527794531419056E-3</v>
      </c>
      <c r="G413">
        <f>SUMPRODUCT(Rendimientos!E413:F413,FE!$B$34:$C$34)</f>
        <v>-9.9724217674069752E-3</v>
      </c>
      <c r="H413">
        <f>SUMPRODUCT(E413:F413,FE!$B$24:$C$24)</f>
        <v>-1.6448299489641635E-3</v>
      </c>
      <c r="I413">
        <f>SUMPRODUCT(E413:F413,FE!$B$34:$C$34)</f>
        <v>-9.9724217674069752E-3</v>
      </c>
      <c r="J413">
        <f>_xlfn.NORM.S.INV(0.05)*_xlfn.STDEV.P($H$3:H413)</f>
        <v>-2.0985365462373024E-2</v>
      </c>
      <c r="K413">
        <f>_xlfn.NORM.S.INV(0.05)*_xlfn.STDEV.P($I$3:I413)</f>
        <v>-7.004554969214942E-2</v>
      </c>
      <c r="L413">
        <f>_xlfn.PERCENTILE.EXC($H$3:H413,0.05)</f>
        <v>-2.1087790599764324E-2</v>
      </c>
      <c r="M413">
        <f>_xlfn.PERCENTILE.EXC($I$3:I413,0.05)</f>
        <v>-6.3946898709456426E-2</v>
      </c>
      <c r="N413">
        <f t="shared" si="18"/>
        <v>0</v>
      </c>
      <c r="O413">
        <f t="shared" si="19"/>
        <v>0</v>
      </c>
      <c r="P413">
        <f t="shared" si="16"/>
        <v>0</v>
      </c>
      <c r="Q413">
        <f t="shared" si="17"/>
        <v>0</v>
      </c>
    </row>
    <row r="414" spans="1:17">
      <c r="A414">
        <v>412</v>
      </c>
      <c r="B414" s="1">
        <v>43829</v>
      </c>
      <c r="C414">
        <f>LN(Precios!B414/Precios!B413)</f>
        <v>-6.4132013585078149E-3</v>
      </c>
      <c r="D414">
        <f>LN(Precios!C414/Precios!C413)</f>
        <v>-1.3740819904446342E-2</v>
      </c>
      <c r="E414">
        <f>LN(Precios!D414/Precios!D413)</f>
        <v>-1.3678024796100564E-2</v>
      </c>
      <c r="F414">
        <f>LN(Precios!G414/Precios!G413)</f>
        <v>-3.13979052711129E-2</v>
      </c>
      <c r="G414">
        <f>SUMPRODUCT(Rendimientos!E414:F414,FE!$B$34:$C$34)</f>
        <v>-4.521588682567311E-2</v>
      </c>
      <c r="H414">
        <f>SUMPRODUCT(E414:F414,FE!$B$24:$C$24)</f>
        <v>-1.9755794601569607E-2</v>
      </c>
      <c r="I414">
        <f>SUMPRODUCT(E414:F414,FE!$B$34:$C$34)</f>
        <v>-4.521588682567311E-2</v>
      </c>
      <c r="J414">
        <f>_xlfn.NORM.S.INV(0.05)*_xlfn.STDEV.P($H$3:H414)</f>
        <v>-2.1024085006972854E-2</v>
      </c>
      <c r="K414">
        <f>_xlfn.NORM.S.INV(0.05)*_xlfn.STDEV.P($I$3:I414)</f>
        <v>-7.0052051323016368E-2</v>
      </c>
      <c r="L414">
        <f>_xlfn.PERCENTILE.EXC($H$3:H414,0.05)</f>
        <v>-2.1080404785775698E-2</v>
      </c>
      <c r="M414">
        <f>_xlfn.PERCENTILE.EXC($I$3:I414,0.05)</f>
        <v>-6.3923537349803189E-2</v>
      </c>
      <c r="N414">
        <f t="shared" si="18"/>
        <v>0</v>
      </c>
      <c r="O414">
        <f t="shared" si="19"/>
        <v>0</v>
      </c>
      <c r="P414">
        <f t="shared" si="16"/>
        <v>0</v>
      </c>
      <c r="Q414">
        <f t="shared" si="17"/>
        <v>0</v>
      </c>
    </row>
    <row r="415" spans="1:17">
      <c r="A415">
        <v>413</v>
      </c>
      <c r="B415" s="1">
        <v>43830</v>
      </c>
      <c r="C415">
        <f>LN(Precios!B415/Precios!B414)</f>
        <v>2.6771673401076454E-3</v>
      </c>
      <c r="D415">
        <f>LN(Precios!C415/Precios!C414)</f>
        <v>-2.6711484542854603E-3</v>
      </c>
      <c r="E415">
        <f>LN(Precios!D415/Precios!D414)</f>
        <v>5.9639566511393146E-3</v>
      </c>
      <c r="F415">
        <f>LN(Precios!G415/Precios!G414)</f>
        <v>4.7132000563781338E-3</v>
      </c>
      <c r="G415">
        <f>SUMPRODUCT(Rendimientos!E415:F415,FE!$B$34:$C$34)</f>
        <v>3.7378587395997271E-3</v>
      </c>
      <c r="H415">
        <f>SUMPRODUCT(E415:F415,FE!$B$24:$C$24)</f>
        <v>5.5349576702291188E-3</v>
      </c>
      <c r="I415">
        <f>SUMPRODUCT(E415:F415,FE!$B$34:$C$34)</f>
        <v>3.7378587395997271E-3</v>
      </c>
      <c r="J415">
        <f>_xlfn.NORM.S.INV(0.05)*_xlfn.STDEV.P($H$3:H415)</f>
        <v>-2.1002593101121691E-2</v>
      </c>
      <c r="K415">
        <f>_xlfn.NORM.S.INV(0.05)*_xlfn.STDEV.P($I$3:I415)</f>
        <v>-6.9968277980085272E-2</v>
      </c>
      <c r="L415">
        <f>_xlfn.PERCENTILE.EXC($H$3:H415,0.05)</f>
        <v>-2.1073018971787077E-2</v>
      </c>
      <c r="M415">
        <f>_xlfn.PERCENTILE.EXC($I$3:I415,0.05)</f>
        <v>-6.3900175990149938E-2</v>
      </c>
      <c r="N415">
        <f t="shared" si="18"/>
        <v>0</v>
      </c>
      <c r="O415">
        <f t="shared" si="19"/>
        <v>0</v>
      </c>
      <c r="P415">
        <f t="shared" si="16"/>
        <v>0</v>
      </c>
      <c r="Q415">
        <f t="shared" si="17"/>
        <v>0</v>
      </c>
    </row>
    <row r="416" spans="1:17">
      <c r="A416">
        <v>414</v>
      </c>
      <c r="B416" s="1">
        <v>43832</v>
      </c>
      <c r="C416">
        <f>LN(Precios!B416/Precios!B415)</f>
        <v>1.1509476743264524E-2</v>
      </c>
      <c r="D416">
        <f>LN(Precios!C416/Precios!C415)</f>
        <v>2.0374149329596615E-2</v>
      </c>
      <c r="E416">
        <f>LN(Precios!D416/Precios!D415)</f>
        <v>2.4383955776345959E-2</v>
      </c>
      <c r="F416">
        <f>LN(Precios!G416/Precios!G415)</f>
        <v>3.7703413375379254E-2</v>
      </c>
      <c r="G416">
        <f>SUMPRODUCT(Rendimientos!E416:F416,FE!$B$34:$C$34)</f>
        <v>4.808994051249646E-2</v>
      </c>
      <c r="H416">
        <f>SUMPRODUCT(E416:F416,FE!$B$24:$C$24)</f>
        <v>2.8952417585938015E-2</v>
      </c>
      <c r="I416">
        <f>SUMPRODUCT(E416:F416,FE!$B$34:$C$34)</f>
        <v>4.808994051249646E-2</v>
      </c>
      <c r="J416">
        <f>_xlfn.NORM.S.INV(0.05)*_xlfn.STDEV.P($H$3:H416)</f>
        <v>-2.1102704283766184E-2</v>
      </c>
      <c r="K416">
        <f>_xlfn.NORM.S.INV(0.05)*_xlfn.STDEV.P($I$3:I416)</f>
        <v>-6.9996379515322213E-2</v>
      </c>
      <c r="L416">
        <f>_xlfn.PERCENTILE.EXC($H$3:H416,0.05)</f>
        <v>-2.1065633157798455E-2</v>
      </c>
      <c r="M416">
        <f>_xlfn.PERCENTILE.EXC($I$3:I416,0.05)</f>
        <v>-6.3876814630496687E-2</v>
      </c>
      <c r="N416">
        <f t="shared" si="18"/>
        <v>0</v>
      </c>
      <c r="O416">
        <f t="shared" si="19"/>
        <v>0</v>
      </c>
      <c r="P416">
        <f t="shared" si="16"/>
        <v>0</v>
      </c>
      <c r="Q416">
        <f t="shared" si="17"/>
        <v>0</v>
      </c>
    </row>
    <row r="417" spans="1:17">
      <c r="A417">
        <v>415</v>
      </c>
      <c r="B417" s="1">
        <v>43833</v>
      </c>
      <c r="C417">
        <f>LN(Precios!B417/Precios!B416)</f>
        <v>-8.1358720106036227E-3</v>
      </c>
      <c r="D417">
        <f>LN(Precios!C417/Precios!C416)</f>
        <v>4.2132471539820917E-3</v>
      </c>
      <c r="E417">
        <f>LN(Precios!D417/Precios!D416)</f>
        <v>-1.1537284404864458E-2</v>
      </c>
      <c r="F417">
        <f>LN(Precios!G417/Precios!G416)</f>
        <v>1.8047402285486338E-3</v>
      </c>
      <c r="G417">
        <f>SUMPRODUCT(Rendimientos!E417:F417,FE!$B$34:$C$34)</f>
        <v>1.2208865162967052E-2</v>
      </c>
      <c r="H417">
        <f>SUMPRODUCT(E417:F417,FE!$B$24:$C$24)</f>
        <v>-6.9610822924895564E-3</v>
      </c>
      <c r="I417">
        <f>SUMPRODUCT(E417:F417,FE!$B$34:$C$34)</f>
        <v>1.2208865162967052E-2</v>
      </c>
      <c r="J417">
        <f>_xlfn.NORM.S.INV(0.05)*_xlfn.STDEV.P($H$3:H417)</f>
        <v>-2.1085990797466782E-2</v>
      </c>
      <c r="K417">
        <f>_xlfn.NORM.S.INV(0.05)*_xlfn.STDEV.P($I$3:I417)</f>
        <v>-6.9920056397813124E-2</v>
      </c>
      <c r="L417">
        <f>_xlfn.PERCENTILE.EXC($H$3:H417,0.05)</f>
        <v>-2.105824734380983E-2</v>
      </c>
      <c r="M417">
        <f>_xlfn.PERCENTILE.EXC($I$3:I417,0.05)</f>
        <v>-6.3853453270843435E-2</v>
      </c>
      <c r="N417">
        <f t="shared" si="18"/>
        <v>0</v>
      </c>
      <c r="O417">
        <f t="shared" si="19"/>
        <v>0</v>
      </c>
      <c r="P417">
        <f t="shared" si="16"/>
        <v>0</v>
      </c>
      <c r="Q417">
        <f t="shared" si="17"/>
        <v>0</v>
      </c>
    </row>
    <row r="418" spans="1:17">
      <c r="A418">
        <v>416</v>
      </c>
      <c r="B418" s="1">
        <v>43836</v>
      </c>
      <c r="C418">
        <f>LN(Precios!B418/Precios!B417)</f>
        <v>2.3893307047792647E-3</v>
      </c>
      <c r="D418">
        <f>LN(Precios!C418/Precios!C417)</f>
        <v>-2.9073131329207668E-3</v>
      </c>
      <c r="E418">
        <f>LN(Precios!D418/Precios!D417)</f>
        <v>-5.8189450516783177E-3</v>
      </c>
      <c r="F418">
        <f>LN(Precios!G418/Precios!G417)</f>
        <v>1.2175416087661225E-3</v>
      </c>
      <c r="G418">
        <f>SUMPRODUCT(Rendimientos!E418:F418,FE!$B$34:$C$34)</f>
        <v>6.7046013561520602E-3</v>
      </c>
      <c r="H418">
        <f>SUMPRODUCT(E418:F418,FE!$B$24:$C$24)</f>
        <v>-3.4054893728016162E-3</v>
      </c>
      <c r="I418">
        <f>SUMPRODUCT(E418:F418,FE!$B$34:$C$34)</f>
        <v>6.7046013561520602E-3</v>
      </c>
      <c r="J418">
        <f>_xlfn.NORM.S.INV(0.05)*_xlfn.STDEV.P($H$3:H418)</f>
        <v>-2.1063032503074928E-2</v>
      </c>
      <c r="K418">
        <f>_xlfn.NORM.S.INV(0.05)*_xlfn.STDEV.P($I$3:I418)</f>
        <v>-6.9838670654100751E-2</v>
      </c>
      <c r="L418">
        <f>_xlfn.PERCENTILE.EXC($H$3:H418,0.05)</f>
        <v>-2.1050861529821208E-2</v>
      </c>
      <c r="M418">
        <f>_xlfn.PERCENTILE.EXC($I$3:I418,0.05)</f>
        <v>-6.3830091911190184E-2</v>
      </c>
      <c r="N418">
        <f t="shared" si="18"/>
        <v>0</v>
      </c>
      <c r="O418">
        <f t="shared" si="19"/>
        <v>0</v>
      </c>
      <c r="P418">
        <f t="shared" si="16"/>
        <v>0</v>
      </c>
      <c r="Q418">
        <f t="shared" si="17"/>
        <v>0</v>
      </c>
    </row>
    <row r="419" spans="1:17">
      <c r="A419">
        <v>417</v>
      </c>
      <c r="B419" s="1">
        <v>43837</v>
      </c>
      <c r="C419">
        <f>LN(Precios!B419/Precios!B418)</f>
        <v>-4.1789602817965208E-3</v>
      </c>
      <c r="D419">
        <f>LN(Precios!C419/Precios!C418)</f>
        <v>-7.6137572689029768E-3</v>
      </c>
      <c r="E419">
        <f>LN(Precios!D419/Precios!D418)</f>
        <v>3.4322979571543041E-4</v>
      </c>
      <c r="F419">
        <f>LN(Precios!G419/Precios!G418)</f>
        <v>-2.6726305823385452E-2</v>
      </c>
      <c r="G419">
        <f>SUMPRODUCT(Rendimientos!E419:F419,FE!$B$34:$C$34)</f>
        <v>-4.7835158357842862E-2</v>
      </c>
      <c r="H419">
        <f>SUMPRODUCT(E419:F419,FE!$B$24:$C$24)</f>
        <v>-8.9413930021550805E-3</v>
      </c>
      <c r="I419">
        <f>SUMPRODUCT(E419:F419,FE!$B$34:$C$34)</f>
        <v>-4.7835158357842862E-2</v>
      </c>
      <c r="J419">
        <f>_xlfn.NORM.S.INV(0.05)*_xlfn.STDEV.P($H$3:H419)</f>
        <v>-2.1051565920948714E-2</v>
      </c>
      <c r="K419">
        <f>_xlfn.NORM.S.INV(0.05)*_xlfn.STDEV.P($I$3:I419)</f>
        <v>-6.9856985011732556E-2</v>
      </c>
      <c r="L419">
        <f>_xlfn.PERCENTILE.EXC($H$3:H419,0.05)</f>
        <v>-2.1043475715832587E-2</v>
      </c>
      <c r="M419">
        <f>_xlfn.PERCENTILE.EXC($I$3:I419,0.05)</f>
        <v>-6.3806730551536947E-2</v>
      </c>
      <c r="N419">
        <f t="shared" si="18"/>
        <v>0</v>
      </c>
      <c r="O419">
        <f t="shared" si="19"/>
        <v>0</v>
      </c>
      <c r="P419">
        <f t="shared" si="16"/>
        <v>0</v>
      </c>
      <c r="Q419">
        <f t="shared" si="17"/>
        <v>0</v>
      </c>
    </row>
    <row r="420" spans="1:17">
      <c r="A420">
        <v>418</v>
      </c>
      <c r="B420" s="1">
        <v>43838</v>
      </c>
      <c r="C420">
        <f>LN(Precios!B420/Precios!B419)</f>
        <v>5.6310444653774249E-3</v>
      </c>
      <c r="D420">
        <f>LN(Precios!C420/Precios!C419)</f>
        <v>7.0654591990846217E-3</v>
      </c>
      <c r="E420">
        <f>LN(Precios!D420/Precios!D419)</f>
        <v>-2.0611481017400418E-3</v>
      </c>
      <c r="F420">
        <f>LN(Precios!G420/Precios!G419)</f>
        <v>1.4534247425037795E-2</v>
      </c>
      <c r="G420">
        <f>SUMPRODUCT(Rendimientos!E420:F420,FE!$B$34:$C$34)</f>
        <v>2.7475354426465662E-2</v>
      </c>
      <c r="H420">
        <f>SUMPRODUCT(E420:F420,FE!$B$24:$C$24)</f>
        <v>3.6309328343982206E-3</v>
      </c>
      <c r="I420">
        <f>SUMPRODUCT(E420:F420,FE!$B$34:$C$34)</f>
        <v>2.7475354426465662E-2</v>
      </c>
      <c r="J420">
        <f>_xlfn.NORM.S.INV(0.05)*_xlfn.STDEV.P($H$3:H420)</f>
        <v>-2.1027864824871137E-2</v>
      </c>
      <c r="K420">
        <f>_xlfn.NORM.S.INV(0.05)*_xlfn.STDEV.P($I$3:I420)</f>
        <v>-6.9810931647088528E-2</v>
      </c>
      <c r="L420">
        <f>_xlfn.PERCENTILE.EXC($H$3:H420,0.05)</f>
        <v>-2.1036089901843961E-2</v>
      </c>
      <c r="M420">
        <f>_xlfn.PERCENTILE.EXC($I$3:I420,0.05)</f>
        <v>-6.3783369191883696E-2</v>
      </c>
      <c r="N420">
        <f t="shared" si="18"/>
        <v>0</v>
      </c>
      <c r="O420">
        <f t="shared" si="19"/>
        <v>0</v>
      </c>
      <c r="P420">
        <f t="shared" si="16"/>
        <v>0</v>
      </c>
      <c r="Q420">
        <f t="shared" si="17"/>
        <v>0</v>
      </c>
    </row>
    <row r="421" spans="1:17">
      <c r="A421">
        <v>419</v>
      </c>
      <c r="B421" s="1">
        <v>43839</v>
      </c>
      <c r="C421">
        <f>LN(Precios!B421/Precios!B420)</f>
        <v>7.3415475393279091E-3</v>
      </c>
      <c r="D421">
        <f>LN(Precios!C421/Precios!C420)</f>
        <v>2.2744056843232345E-3</v>
      </c>
      <c r="E421">
        <f>LN(Precios!D421/Precios!D420)</f>
        <v>-3.927924286653975E-3</v>
      </c>
      <c r="F421">
        <f>LN(Precios!G421/Precios!G420)</f>
        <v>4.100555894792083E-2</v>
      </c>
      <c r="G421">
        <f>SUMPRODUCT(Rendimientos!E421:F421,FE!$B$34:$C$34)</f>
        <v>7.6044736745595143E-2</v>
      </c>
      <c r="H421">
        <f>SUMPRODUCT(E421:F421,FE!$B$24:$C$24)</f>
        <v>1.1483882132850558E-2</v>
      </c>
      <c r="I421">
        <f>SUMPRODUCT(E421:F421,FE!$B$34:$C$34)</f>
        <v>7.6044736745595143E-2</v>
      </c>
      <c r="J421">
        <f>_xlfn.NORM.S.INV(0.05)*_xlfn.STDEV.P($H$3:H421)</f>
        <v>-2.1021190691888712E-2</v>
      </c>
      <c r="K421">
        <f>_xlfn.NORM.S.INV(0.05)*_xlfn.STDEV.P($I$3:I421)</f>
        <v>-7.0000876630160622E-2</v>
      </c>
      <c r="L421">
        <f>_xlfn.PERCENTILE.EXC($H$3:H421,0.05)</f>
        <v>-2.102870408785534E-2</v>
      </c>
      <c r="M421">
        <f>_xlfn.PERCENTILE.EXC($I$3:I421,0.05)</f>
        <v>-6.3760007832230445E-2</v>
      </c>
      <c r="N421">
        <f t="shared" si="18"/>
        <v>0</v>
      </c>
      <c r="O421">
        <f t="shared" si="19"/>
        <v>0</v>
      </c>
      <c r="P421">
        <f t="shared" si="16"/>
        <v>0</v>
      </c>
      <c r="Q421">
        <f t="shared" si="17"/>
        <v>0</v>
      </c>
    </row>
    <row r="422" spans="1:17">
      <c r="A422">
        <v>420</v>
      </c>
      <c r="B422" s="1">
        <v>43840</v>
      </c>
      <c r="C422">
        <f>LN(Precios!B422/Precios!B421)</f>
        <v>-4.6081236365852138E-3</v>
      </c>
      <c r="D422">
        <f>LN(Precios!C422/Precios!C421)</f>
        <v>1.9759623160738047E-3</v>
      </c>
      <c r="E422">
        <f>LN(Precios!D422/Precios!D421)</f>
        <v>-1.4510280659592537E-3</v>
      </c>
      <c r="F422">
        <f>LN(Precios!G422/Precios!G421)</f>
        <v>-2.8192335352337134E-2</v>
      </c>
      <c r="G422">
        <f>SUMPRODUCT(Rendimientos!E422:F422,FE!$B$34:$C$34)</f>
        <v>-4.9045235085439808E-2</v>
      </c>
      <c r="H422">
        <f>SUMPRODUCT(E422:F422,FE!$B$24:$C$24)</f>
        <v>-1.0623071309315477E-2</v>
      </c>
      <c r="I422">
        <f>SUMPRODUCT(E422:F422,FE!$B$34:$C$34)</f>
        <v>-4.9045235085439808E-2</v>
      </c>
      <c r="J422">
        <f>_xlfn.NORM.S.INV(0.05)*_xlfn.STDEV.P($H$3:H422)</f>
        <v>-2.1015225974421022E-2</v>
      </c>
      <c r="K422">
        <f>_xlfn.NORM.S.INV(0.05)*_xlfn.STDEV.P($I$3:I422)</f>
        <v>-7.0024529944210642E-2</v>
      </c>
      <c r="L422">
        <f>_xlfn.PERCENTILE.EXC($H$3:H422,0.05)</f>
        <v>-2.1026820978802721E-2</v>
      </c>
      <c r="M422">
        <f>_xlfn.PERCENTILE.EXC($I$3:I422,0.05)</f>
        <v>-6.3708931091202445E-2</v>
      </c>
      <c r="N422">
        <f t="shared" si="18"/>
        <v>0</v>
      </c>
      <c r="O422">
        <f t="shared" si="19"/>
        <v>0</v>
      </c>
      <c r="P422">
        <f t="shared" si="16"/>
        <v>0</v>
      </c>
      <c r="Q422">
        <f t="shared" si="17"/>
        <v>0</v>
      </c>
    </row>
    <row r="423" spans="1:17">
      <c r="A423">
        <v>421</v>
      </c>
      <c r="B423" s="1">
        <v>43843</v>
      </c>
      <c r="C423">
        <f>LN(Precios!B423/Precios!B422)</f>
        <v>2.885116053013542E-3</v>
      </c>
      <c r="D423">
        <f>LN(Precios!C423/Precios!C422)</f>
        <v>4.1815411100028241E-3</v>
      </c>
      <c r="E423">
        <f>LN(Precios!D423/Precios!D422)</f>
        <v>-5.1299939193826726E-3</v>
      </c>
      <c r="F423">
        <f>LN(Precios!G423/Precios!G422)</f>
        <v>4.196960618914277E-3</v>
      </c>
      <c r="G423">
        <f>SUMPRODUCT(Rendimientos!E423:F423,FE!$B$34:$C$34)</f>
        <v>1.1470129642381921E-2</v>
      </c>
      <c r="H423">
        <f>SUMPRODUCT(E423:F423,FE!$B$24:$C$24)</f>
        <v>-1.9309270436336599E-3</v>
      </c>
      <c r="I423">
        <f>SUMPRODUCT(E423:F423,FE!$B$34:$C$34)</f>
        <v>1.1470129642381921E-2</v>
      </c>
      <c r="J423">
        <f>_xlfn.NORM.S.INV(0.05)*_xlfn.STDEV.P($H$3:H423)</f>
        <v>-2.099116779445271E-2</v>
      </c>
      <c r="K423">
        <f>_xlfn.NORM.S.INV(0.05)*_xlfn.STDEV.P($I$3:I423)</f>
        <v>-6.9948307825375422E-2</v>
      </c>
      <c r="L423">
        <f>_xlfn.PERCENTILE.EXC($H$3:H423,0.05)</f>
        <v>-2.1024937869750106E-2</v>
      </c>
      <c r="M423">
        <f>_xlfn.PERCENTILE.EXC($I$3:I423,0.05)</f>
        <v>-6.3657854350174459E-2</v>
      </c>
      <c r="N423">
        <f t="shared" si="18"/>
        <v>0</v>
      </c>
      <c r="O423">
        <f t="shared" si="19"/>
        <v>0</v>
      </c>
      <c r="P423">
        <f t="shared" si="16"/>
        <v>0</v>
      </c>
      <c r="Q423">
        <f t="shared" si="17"/>
        <v>0</v>
      </c>
    </row>
    <row r="424" spans="1:17">
      <c r="A424">
        <v>422</v>
      </c>
      <c r="B424" s="1">
        <v>43844</v>
      </c>
      <c r="C424">
        <f>LN(Precios!B424/Precios!B423)</f>
        <v>1.1278082303572275E-3</v>
      </c>
      <c r="D424">
        <f>LN(Precios!C424/Precios!C423)</f>
        <v>-1.656537132424858E-3</v>
      </c>
      <c r="E424">
        <f>LN(Precios!D424/Precios!D423)</f>
        <v>9.1324835632724723E-3</v>
      </c>
      <c r="F424">
        <f>LN(Precios!G424/Precios!G423)</f>
        <v>-1.1794585955715118E-2</v>
      </c>
      <c r="G424">
        <f>SUMPRODUCT(Rendimientos!E424:F424,FE!$B$34:$C$34)</f>
        <v>-2.8113536922237836E-2</v>
      </c>
      <c r="H424">
        <f>SUMPRODUCT(E424:F424,FE!$B$24:$C$24)</f>
        <v>1.9546749195397464E-3</v>
      </c>
      <c r="I424">
        <f>SUMPRODUCT(E424:F424,FE!$B$34:$C$34)</f>
        <v>-2.8113536922237836E-2</v>
      </c>
      <c r="J424">
        <f>_xlfn.NORM.S.INV(0.05)*_xlfn.STDEV.P($H$3:H424)</f>
        <v>-2.0966599674307741E-2</v>
      </c>
      <c r="K424">
        <f>_xlfn.NORM.S.INV(0.05)*_xlfn.STDEV.P($I$3:I424)</f>
        <v>-6.9899392126309648E-2</v>
      </c>
      <c r="L424">
        <f>_xlfn.PERCENTILE.EXC($H$3:H424,0.05)</f>
        <v>-2.1023054760697487E-2</v>
      </c>
      <c r="M424">
        <f>_xlfn.PERCENTILE.EXC($I$3:I424,0.05)</f>
        <v>-6.3606777609146459E-2</v>
      </c>
      <c r="N424">
        <f t="shared" si="18"/>
        <v>0</v>
      </c>
      <c r="O424">
        <f t="shared" si="19"/>
        <v>0</v>
      </c>
      <c r="P424">
        <f t="shared" si="16"/>
        <v>0</v>
      </c>
      <c r="Q424">
        <f t="shared" si="17"/>
        <v>0</v>
      </c>
    </row>
    <row r="425" spans="1:17">
      <c r="A425">
        <v>423</v>
      </c>
      <c r="B425" s="1">
        <v>43845</v>
      </c>
      <c r="C425">
        <f>LN(Precios!B425/Precios!B424)</f>
        <v>3.1240381392619973E-3</v>
      </c>
      <c r="D425">
        <f>LN(Precios!C425/Precios!C424)</f>
        <v>-7.1707647354285085E-3</v>
      </c>
      <c r="E425">
        <f>LN(Precios!D425/Precios!D424)</f>
        <v>-6.0790460763821153E-3</v>
      </c>
      <c r="F425">
        <f>LN(Precios!G425/Precios!G424)</f>
        <v>-9.7327114250453043E-3</v>
      </c>
      <c r="G425">
        <f>SUMPRODUCT(Rendimientos!E425:F425,FE!$B$34:$C$34)</f>
        <v>-1.2581843532090659E-2</v>
      </c>
      <c r="H425">
        <f>SUMPRODUCT(E425:F425,FE!$B$24:$C$24)</f>
        <v>-7.332222527922384E-3</v>
      </c>
      <c r="I425">
        <f>SUMPRODUCT(E425:F425,FE!$B$34:$C$34)</f>
        <v>-1.2581843532090659E-2</v>
      </c>
      <c r="J425">
        <f>_xlfn.NORM.S.INV(0.05)*_xlfn.STDEV.P($H$3:H425)</f>
        <v>-2.0951181045157724E-2</v>
      </c>
      <c r="K425">
        <f>_xlfn.NORM.S.INV(0.05)*_xlfn.STDEV.P($I$3:I425)</f>
        <v>-6.9822938033970175E-2</v>
      </c>
      <c r="L425">
        <f>_xlfn.PERCENTILE.EXC($H$3:H425,0.05)</f>
        <v>-2.1021171651644868E-2</v>
      </c>
      <c r="M425">
        <f>_xlfn.PERCENTILE.EXC($I$3:I425,0.05)</f>
        <v>-6.3555700868118473E-2</v>
      </c>
      <c r="N425">
        <f t="shared" si="18"/>
        <v>0</v>
      </c>
      <c r="O425">
        <f t="shared" si="19"/>
        <v>0</v>
      </c>
      <c r="P425">
        <f t="shared" si="16"/>
        <v>0</v>
      </c>
      <c r="Q425">
        <f t="shared" si="17"/>
        <v>0</v>
      </c>
    </row>
    <row r="426" spans="1:17">
      <c r="A426">
        <v>424</v>
      </c>
      <c r="B426" s="1">
        <v>43846</v>
      </c>
      <c r="C426">
        <f>LN(Precios!B426/Precios!B425)</f>
        <v>9.1696103288977874E-3</v>
      </c>
      <c r="D426">
        <f>LN(Precios!C426/Precios!C425)</f>
        <v>1.8935146558248326E-2</v>
      </c>
      <c r="E426">
        <f>LN(Precios!D426/Precios!D425)</f>
        <v>5.5279300525130108E-3</v>
      </c>
      <c r="F426">
        <f>LN(Precios!G426/Precios!G425)</f>
        <v>2.9192302002696999E-2</v>
      </c>
      <c r="G426">
        <f>SUMPRODUCT(Rendimientos!E426:F426,FE!$B$34:$C$34)</f>
        <v>4.7645804303065455E-2</v>
      </c>
      <c r="H426">
        <f>SUMPRODUCT(E426:F426,FE!$B$24:$C$24)</f>
        <v>1.364461038266725E-2</v>
      </c>
      <c r="I426">
        <f>SUMPRODUCT(E426:F426,FE!$B$34:$C$34)</f>
        <v>4.7645804303065455E-2</v>
      </c>
      <c r="J426">
        <f>_xlfn.NORM.S.INV(0.05)*_xlfn.STDEV.P($H$3:H426)</f>
        <v>-2.0952738350467834E-2</v>
      </c>
      <c r="K426">
        <f>_xlfn.NORM.S.INV(0.05)*_xlfn.STDEV.P($I$3:I426)</f>
        <v>-6.9848223946769025E-2</v>
      </c>
      <c r="L426">
        <f>_xlfn.PERCENTILE.EXC($H$3:H426,0.05)</f>
        <v>-2.1019288542592253E-2</v>
      </c>
      <c r="M426">
        <f>_xlfn.PERCENTILE.EXC($I$3:I426,0.05)</f>
        <v>-6.3504624127090473E-2</v>
      </c>
      <c r="N426">
        <f t="shared" si="18"/>
        <v>0</v>
      </c>
      <c r="O426">
        <f t="shared" si="19"/>
        <v>0</v>
      </c>
      <c r="P426">
        <f t="shared" si="16"/>
        <v>0</v>
      </c>
      <c r="Q426">
        <f t="shared" si="17"/>
        <v>0</v>
      </c>
    </row>
    <row r="427" spans="1:17">
      <c r="A427">
        <v>425</v>
      </c>
      <c r="B427" s="1">
        <v>43847</v>
      </c>
      <c r="C427">
        <f>LN(Precios!B427/Precios!B426)</f>
        <v>1.7208415292312255E-3</v>
      </c>
      <c r="D427">
        <f>LN(Precios!C427/Precios!C426)</f>
        <v>1.1296767533741512E-2</v>
      </c>
      <c r="E427">
        <f>LN(Precios!D427/Precios!D426)</f>
        <v>-5.4586419873543408E-3</v>
      </c>
      <c r="F427">
        <f>LN(Precios!G427/Precios!G426)</f>
        <v>1.5886982674743214E-2</v>
      </c>
      <c r="G427">
        <f>SUMPRODUCT(Rendimientos!E427:F427,FE!$B$34:$C$34)</f>
        <v>3.2532323384989965E-2</v>
      </c>
      <c r="H427">
        <f>SUMPRODUCT(E427:F427,FE!$B$24:$C$24)</f>
        <v>1.8627275463237078E-3</v>
      </c>
      <c r="I427">
        <f>SUMPRODUCT(E427:F427,FE!$B$34:$C$34)</f>
        <v>3.2532323384989965E-2</v>
      </c>
      <c r="J427">
        <f>_xlfn.NORM.S.INV(0.05)*_xlfn.STDEV.P($H$3:H427)</f>
        <v>-2.0928344116351114E-2</v>
      </c>
      <c r="K427">
        <f>_xlfn.NORM.S.INV(0.05)*_xlfn.STDEV.P($I$3:I427)</f>
        <v>-6.9816643422900421E-2</v>
      </c>
      <c r="L427">
        <f>_xlfn.PERCENTILE.EXC($H$3:H427,0.05)</f>
        <v>-2.1017405433539634E-2</v>
      </c>
      <c r="M427">
        <f>_xlfn.PERCENTILE.EXC($I$3:I427,0.05)</f>
        <v>-6.3453547386062487E-2</v>
      </c>
      <c r="N427">
        <f t="shared" si="18"/>
        <v>0</v>
      </c>
      <c r="O427">
        <f t="shared" si="19"/>
        <v>0</v>
      </c>
      <c r="P427">
        <f t="shared" si="16"/>
        <v>0</v>
      </c>
      <c r="Q427">
        <f t="shared" si="17"/>
        <v>0</v>
      </c>
    </row>
    <row r="428" spans="1:17">
      <c r="A428">
        <v>426</v>
      </c>
      <c r="B428" s="1">
        <v>43851</v>
      </c>
      <c r="C428">
        <f>LN(Precios!B428/Precios!B427)</f>
        <v>-5.1947245940189074E-3</v>
      </c>
      <c r="D428">
        <f>LN(Precios!C428/Precios!C427)</f>
        <v>-3.9459860323332483E-3</v>
      </c>
      <c r="E428">
        <f>LN(Precios!D428/Precios!D427)</f>
        <v>-5.3492781000655295E-3</v>
      </c>
      <c r="F428">
        <f>LN(Precios!G428/Precios!G427)</f>
        <v>1.0681528858957278E-2</v>
      </c>
      <c r="G428">
        <f>SUMPRODUCT(Rendimientos!E428:F428,FE!$B$34:$C$34)</f>
        <v>2.3182369097516409E-2</v>
      </c>
      <c r="H428">
        <f>SUMPRODUCT(E428:F428,FE!$B$24:$C$24)</f>
        <v>1.4915371104317222E-4</v>
      </c>
      <c r="I428">
        <f>SUMPRODUCT(E428:F428,FE!$B$34:$C$34)</f>
        <v>2.3182369097516409E-2</v>
      </c>
      <c r="J428">
        <f>_xlfn.NORM.S.INV(0.05)*_xlfn.STDEV.P($H$3:H428)</f>
        <v>-2.0903787942218255E-2</v>
      </c>
      <c r="K428">
        <f>_xlfn.NORM.S.INV(0.05)*_xlfn.STDEV.P($I$3:I428)</f>
        <v>-6.9760668962985231E-2</v>
      </c>
      <c r="L428">
        <f>_xlfn.PERCENTILE.EXC($H$3:H428,0.05)</f>
        <v>-2.1015522324487015E-2</v>
      </c>
      <c r="M428">
        <f>_xlfn.PERCENTILE.EXC($I$3:I428,0.05)</f>
        <v>-6.3402470645034487E-2</v>
      </c>
      <c r="N428">
        <f t="shared" si="18"/>
        <v>0</v>
      </c>
      <c r="O428">
        <f t="shared" si="19"/>
        <v>0</v>
      </c>
      <c r="P428">
        <f t="shared" si="16"/>
        <v>0</v>
      </c>
      <c r="Q428">
        <f t="shared" si="17"/>
        <v>0</v>
      </c>
    </row>
    <row r="429" spans="1:17">
      <c r="A429">
        <v>427</v>
      </c>
      <c r="B429" s="1">
        <v>43852</v>
      </c>
      <c r="C429">
        <f>LN(Precios!B429/Precios!B428)</f>
        <v>-3.3469042561698638E-4</v>
      </c>
      <c r="D429">
        <f>LN(Precios!C429/Precios!C428)</f>
        <v>-7.2072264768386555E-4</v>
      </c>
      <c r="E429">
        <f>LN(Precios!D429/Precios!D428)</f>
        <v>3.1296753298847252E-3</v>
      </c>
      <c r="F429">
        <f>LN(Precios!G429/Precios!G428)</f>
        <v>7.3728090807654413E-3</v>
      </c>
      <c r="G429">
        <f>SUMPRODUCT(Rendimientos!E429:F429,FE!$B$34:$C$34)</f>
        <v>1.0681609271933817E-2</v>
      </c>
      <c r="H429">
        <f>SUMPRODUCT(E429:F429,FE!$B$24:$C$24)</f>
        <v>4.5850344801925073E-3</v>
      </c>
      <c r="I429">
        <f>SUMPRODUCT(E429:F429,FE!$B$34:$C$34)</f>
        <v>1.0681609271933817E-2</v>
      </c>
      <c r="J429">
        <f>_xlfn.NORM.S.INV(0.05)*_xlfn.STDEV.P($H$3:H429)</f>
        <v>-2.0881785554221054E-2</v>
      </c>
      <c r="K429">
        <f>_xlfn.NORM.S.INV(0.05)*_xlfn.STDEV.P($I$3:I429)</f>
        <v>-6.9684804646231668E-2</v>
      </c>
      <c r="L429">
        <f>_xlfn.PERCENTILE.EXC($H$3:H429,0.05)</f>
        <v>-2.10136392154344E-2</v>
      </c>
      <c r="M429">
        <f>_xlfn.PERCENTILE.EXC($I$3:I429,0.05)</f>
        <v>-6.3351393904006487E-2</v>
      </c>
      <c r="N429">
        <f t="shared" si="18"/>
        <v>0</v>
      </c>
      <c r="O429">
        <f t="shared" si="19"/>
        <v>0</v>
      </c>
      <c r="P429">
        <f t="shared" si="16"/>
        <v>0</v>
      </c>
      <c r="Q429">
        <f t="shared" si="17"/>
        <v>0</v>
      </c>
    </row>
    <row r="430" spans="1:17">
      <c r="A430">
        <v>428</v>
      </c>
      <c r="B430" s="1">
        <v>43853</v>
      </c>
      <c r="C430">
        <f>LN(Precios!B430/Precios!B429)</f>
        <v>-8.9739965807473121E-4</v>
      </c>
      <c r="D430">
        <f>LN(Precios!C430/Precios!C429)</f>
        <v>-2.8109104422526774E-3</v>
      </c>
      <c r="E430">
        <f>LN(Precios!D430/Precios!D429)</f>
        <v>-1.2648224240150744E-2</v>
      </c>
      <c r="F430">
        <f>LN(Precios!G430/Precios!G429)</f>
        <v>-6.1009052950070624E-3</v>
      </c>
      <c r="G430">
        <f>SUMPRODUCT(Rendimientos!E430:F430,FE!$B$34:$C$34)</f>
        <v>-9.9529904989750263E-4</v>
      </c>
      <c r="H430">
        <f>SUMPRODUCT(E430:F430,FE!$B$24:$C$24)</f>
        <v>-1.0402548968938625E-2</v>
      </c>
      <c r="I430">
        <f>SUMPRODUCT(E430:F430,FE!$B$34:$C$34)</f>
        <v>-9.9529904989750263E-4</v>
      </c>
      <c r="J430">
        <f>_xlfn.NORM.S.INV(0.05)*_xlfn.STDEV.P($H$3:H430)</f>
        <v>-2.0875468584458053E-2</v>
      </c>
      <c r="K430">
        <f>_xlfn.NORM.S.INV(0.05)*_xlfn.STDEV.P($I$3:I430)</f>
        <v>-6.9603354402663534E-2</v>
      </c>
      <c r="L430">
        <f>_xlfn.PERCENTILE.EXC($H$3:H430,0.05)</f>
        <v>-2.1011756106381781E-2</v>
      </c>
      <c r="M430">
        <f>_xlfn.PERCENTILE.EXC($I$3:I430,0.05)</f>
        <v>-6.3300317162978501E-2</v>
      </c>
      <c r="N430">
        <f t="shared" si="18"/>
        <v>0</v>
      </c>
      <c r="O430">
        <f t="shared" si="19"/>
        <v>0</v>
      </c>
      <c r="P430">
        <f t="shared" si="16"/>
        <v>0</v>
      </c>
      <c r="Q430">
        <f t="shared" si="17"/>
        <v>0</v>
      </c>
    </row>
    <row r="431" spans="1:17">
      <c r="A431">
        <v>429</v>
      </c>
      <c r="B431" s="1">
        <v>43854</v>
      </c>
      <c r="C431">
        <f>LN(Precios!B431/Precios!B430)</f>
        <v>-5.8593642216535494E-3</v>
      </c>
      <c r="D431">
        <f>LN(Precios!C431/Precios!C430)</f>
        <v>-7.3895106663612728E-3</v>
      </c>
      <c r="E431">
        <f>LN(Precios!D431/Precios!D430)</f>
        <v>-1.5020829391543958E-2</v>
      </c>
      <c r="F431">
        <f>LN(Precios!G431/Precios!G430)</f>
        <v>2.6335066216927059E-3</v>
      </c>
      <c r="G431">
        <f>SUMPRODUCT(Rendimientos!E431:F431,FE!$B$34:$C$34)</f>
        <v>1.6400376535567918E-2</v>
      </c>
      <c r="H431">
        <f>SUMPRODUCT(E431:F431,FE!$B$24:$C$24)</f>
        <v>-8.9655407845941528E-3</v>
      </c>
      <c r="I431">
        <f>SUMPRODUCT(E431:F431,FE!$B$34:$C$34)</f>
        <v>1.6400376535567918E-2</v>
      </c>
      <c r="J431">
        <f>_xlfn.NORM.S.INV(0.05)*_xlfn.STDEV.P($H$3:H431)</f>
        <v>-2.0864676441281996E-2</v>
      </c>
      <c r="K431">
        <f>_xlfn.NORM.S.INV(0.05)*_xlfn.STDEV.P($I$3:I431)</f>
        <v>-6.9535367640363818E-2</v>
      </c>
      <c r="L431">
        <f>_xlfn.PERCENTILE.EXC($H$3:H431,0.05)</f>
        <v>-2.1009872997329163E-2</v>
      </c>
      <c r="M431">
        <f>_xlfn.PERCENTILE.EXC($I$3:I431,0.05)</f>
        <v>-6.3249240421950514E-2</v>
      </c>
      <c r="N431">
        <f t="shared" si="18"/>
        <v>1</v>
      </c>
      <c r="O431">
        <f t="shared" si="19"/>
        <v>0</v>
      </c>
      <c r="P431">
        <f t="shared" si="16"/>
        <v>1</v>
      </c>
      <c r="Q431">
        <f t="shared" si="17"/>
        <v>0</v>
      </c>
    </row>
    <row r="432" spans="1:17">
      <c r="A432">
        <v>430</v>
      </c>
      <c r="B432" s="1">
        <v>43857</v>
      </c>
      <c r="C432">
        <f>LN(Precios!B432/Precios!B431)</f>
        <v>-1.5782189992541093E-2</v>
      </c>
      <c r="D432">
        <f>LN(Precios!C432/Precios!C431)</f>
        <v>-2.256536194641608E-2</v>
      </c>
      <c r="E432">
        <f>LN(Precios!D432/Precios!D431)</f>
        <v>-3.0294366820498478E-2</v>
      </c>
      <c r="F432">
        <f>LN(Precios!G432/Precios!G431)</f>
        <v>-1.1491011909827606E-2</v>
      </c>
      <c r="G432">
        <f>SUMPRODUCT(Rendimientos!E432:F432,FE!$B$34:$C$34)</f>
        <v>3.1718641567401173E-3</v>
      </c>
      <c r="H432">
        <f>SUMPRODUCT(E432:F432,FE!$B$24:$C$24)</f>
        <v>-2.3844974406212804E-2</v>
      </c>
      <c r="I432">
        <f>SUMPRODUCT(E432:F432,FE!$B$34:$C$34)</f>
        <v>3.1718641567401173E-3</v>
      </c>
      <c r="J432">
        <f>_xlfn.NORM.S.INV(0.05)*_xlfn.STDEV.P($H$3:H432)</f>
        <v>-2.0929408530235168E-2</v>
      </c>
      <c r="K432">
        <f>_xlfn.NORM.S.INV(0.05)*_xlfn.STDEV.P($I$3:I432)</f>
        <v>-6.945511842253399E-2</v>
      </c>
      <c r="L432">
        <f>_xlfn.PERCENTILE.EXC($H$3:H432,0.05)</f>
        <v>-2.1095176413752945E-2</v>
      </c>
      <c r="M432">
        <f>_xlfn.PERCENTILE.EXC($I$3:I432,0.05)</f>
        <v>-6.3198163680922514E-2</v>
      </c>
      <c r="N432">
        <f t="shared" si="18"/>
        <v>0</v>
      </c>
      <c r="O432">
        <f t="shared" si="19"/>
        <v>0</v>
      </c>
      <c r="P432">
        <f t="shared" si="16"/>
        <v>0</v>
      </c>
      <c r="Q432">
        <f t="shared" si="17"/>
        <v>0</v>
      </c>
    </row>
    <row r="433" spans="1:17">
      <c r="A433">
        <v>431</v>
      </c>
      <c r="B433" s="1">
        <v>43858</v>
      </c>
      <c r="C433">
        <f>LN(Precios!B433/Precios!B432)</f>
        <v>6.5335338986915259E-3</v>
      </c>
      <c r="D433">
        <f>LN(Precios!C433/Precios!C432)</f>
        <v>1.3135466238765048E-2</v>
      </c>
      <c r="E433">
        <f>LN(Precios!D433/Precios!D432)</f>
        <v>1.8011935524195055E-2</v>
      </c>
      <c r="F433">
        <f>LN(Precios!G433/Precios!G432)</f>
        <v>-3.6768236792790597E-3</v>
      </c>
      <c r="G433">
        <f>SUMPRODUCT(Rendimientos!E433:F433,FE!$B$34:$C$34)</f>
        <v>-2.0589741068169885E-2</v>
      </c>
      <c r="H433">
        <f>SUMPRODUCT(E433:F433,FE!$B$24:$C$24)</f>
        <v>1.0572873731941518E-2</v>
      </c>
      <c r="I433">
        <f>SUMPRODUCT(E433:F433,FE!$B$34:$C$34)</f>
        <v>-2.0589741068169885E-2</v>
      </c>
      <c r="J433">
        <f>_xlfn.NORM.S.INV(0.05)*_xlfn.STDEV.P($H$3:H433)</f>
        <v>-2.0920504111135937E-2</v>
      </c>
      <c r="K433">
        <f>_xlfn.NORM.S.INV(0.05)*_xlfn.STDEV.P($I$3:I433)</f>
        <v>-6.939249464082882E-2</v>
      </c>
      <c r="L433">
        <f>_xlfn.PERCENTILE.EXC($H$3:H433,0.05)</f>
        <v>-2.1087790599764324E-2</v>
      </c>
      <c r="M433">
        <f>_xlfn.PERCENTILE.EXC($I$3:I433,0.05)</f>
        <v>-6.3147086939894514E-2</v>
      </c>
      <c r="N433">
        <f t="shared" si="18"/>
        <v>0</v>
      </c>
      <c r="O433">
        <f t="shared" si="19"/>
        <v>0</v>
      </c>
      <c r="P433">
        <f t="shared" si="16"/>
        <v>0</v>
      </c>
      <c r="Q433">
        <f t="shared" si="17"/>
        <v>0</v>
      </c>
    </row>
    <row r="434" spans="1:17">
      <c r="A434">
        <v>432</v>
      </c>
      <c r="B434" s="1">
        <v>43859</v>
      </c>
      <c r="C434">
        <f>LN(Precios!B434/Precios!B433)</f>
        <v>4.0377811549107545E-4</v>
      </c>
      <c r="D434">
        <f>LN(Precios!C434/Precios!C433)</f>
        <v>9.2300601393122839E-3</v>
      </c>
      <c r="E434">
        <f>LN(Precios!D434/Precios!D433)</f>
        <v>-1.683529176437833E-2</v>
      </c>
      <c r="F434">
        <f>LN(Precios!G434/Precios!G433)</f>
        <v>2.6442189220371112E-2</v>
      </c>
      <c r="G434">
        <f>SUMPRODUCT(Rendimientos!E434:F434,FE!$B$34:$C$34)</f>
        <v>6.0190014710411924E-2</v>
      </c>
      <c r="H434">
        <f>SUMPRODUCT(E434:F434,FE!$B$24:$C$24)</f>
        <v>-1.9914801733925489E-3</v>
      </c>
      <c r="I434">
        <f>SUMPRODUCT(E434:F434,FE!$B$34:$C$34)</f>
        <v>6.0190014710411924E-2</v>
      </c>
      <c r="J434">
        <f>_xlfn.NORM.S.INV(0.05)*_xlfn.STDEV.P($H$3:H434)</f>
        <v>-2.0897173844734079E-2</v>
      </c>
      <c r="K434">
        <f>_xlfn.NORM.S.INV(0.05)*_xlfn.STDEV.P($I$3:I434)</f>
        <v>-6.9478865314438365E-2</v>
      </c>
      <c r="L434">
        <f>_xlfn.PERCENTILE.EXC($H$3:H434,0.05)</f>
        <v>-2.1080404785775698E-2</v>
      </c>
      <c r="M434">
        <f>_xlfn.PERCENTILE.EXC($I$3:I434,0.05)</f>
        <v>-6.3096010198866528E-2</v>
      </c>
      <c r="N434">
        <f t="shared" si="18"/>
        <v>0</v>
      </c>
      <c r="O434">
        <f t="shared" si="19"/>
        <v>0</v>
      </c>
      <c r="P434">
        <f t="shared" si="16"/>
        <v>0</v>
      </c>
      <c r="Q434">
        <f t="shared" si="17"/>
        <v>0</v>
      </c>
    </row>
    <row r="435" spans="1:17">
      <c r="A435">
        <v>433</v>
      </c>
      <c r="B435" s="1">
        <v>43860</v>
      </c>
      <c r="C435">
        <f>LN(Precios!B435/Precios!B434)</f>
        <v>4.3403977826249494E-3</v>
      </c>
      <c r="D435">
        <f>LN(Precios!C435/Precios!C434)</f>
        <v>-5.9967715813034903E-3</v>
      </c>
      <c r="E435">
        <f>LN(Precios!D435/Precios!D434)</f>
        <v>1.2779959970138826E-2</v>
      </c>
      <c r="F435">
        <f>LN(Precios!G435/Precios!G434)</f>
        <v>7.6807989130542841E-3</v>
      </c>
      <c r="G435">
        <f>SUMPRODUCT(Rendimientos!E435:F435,FE!$B$34:$C$34)</f>
        <v>3.7044677222268351E-3</v>
      </c>
      <c r="H435">
        <f>SUMPRODUCT(E435:F435,FE!$B$24:$C$24)</f>
        <v>1.1030990661363031E-2</v>
      </c>
      <c r="I435">
        <f>SUMPRODUCT(E435:F435,FE!$B$34:$C$34)</f>
        <v>3.7044677222268351E-3</v>
      </c>
      <c r="J435">
        <f>_xlfn.NORM.S.INV(0.05)*_xlfn.STDEV.P($H$3:H435)</f>
        <v>-2.0889732529037988E-2</v>
      </c>
      <c r="K435">
        <f>_xlfn.NORM.S.INV(0.05)*_xlfn.STDEV.P($I$3:I435)</f>
        <v>-6.9399393065352158E-2</v>
      </c>
      <c r="L435">
        <f>_xlfn.PERCENTILE.EXC($H$3:H435,0.05)</f>
        <v>-2.1073018971787077E-2</v>
      </c>
      <c r="M435">
        <f>_xlfn.PERCENTILE.EXC($I$3:I435,0.05)</f>
        <v>-6.3044933457838528E-2</v>
      </c>
      <c r="N435">
        <f t="shared" si="18"/>
        <v>0</v>
      </c>
      <c r="O435">
        <f t="shared" si="19"/>
        <v>0</v>
      </c>
      <c r="P435">
        <f t="shared" si="16"/>
        <v>0</v>
      </c>
      <c r="Q435">
        <f t="shared" si="17"/>
        <v>0</v>
      </c>
    </row>
    <row r="436" spans="1:17">
      <c r="A436">
        <v>434</v>
      </c>
      <c r="B436" s="1">
        <v>43861</v>
      </c>
      <c r="C436">
        <f>LN(Precios!B436/Precios!B435)</f>
        <v>-2.1130262995670127E-2</v>
      </c>
      <c r="D436">
        <f>LN(Precios!C436/Precios!C435)</f>
        <v>-1.6959851867904951E-2</v>
      </c>
      <c r="E436">
        <f>LN(Precios!D436/Precios!D435)</f>
        <v>3.6216177495631192E-3</v>
      </c>
      <c r="F436">
        <f>LN(Precios!G436/Precios!G435)</f>
        <v>-3.7621075301493183E-3</v>
      </c>
      <c r="G436">
        <f>SUMPRODUCT(Rendimientos!E436:F436,FE!$B$34:$C$34)</f>
        <v>-9.5199443204640848E-3</v>
      </c>
      <c r="H436">
        <f>SUMPRODUCT(E436:F436,FE!$B$24:$C$24)</f>
        <v>1.0890621479495894E-3</v>
      </c>
      <c r="I436">
        <f>SUMPRODUCT(E436:F436,FE!$B$34:$C$34)</f>
        <v>-9.5199443204640848E-3</v>
      </c>
      <c r="J436">
        <f>_xlfn.NORM.S.INV(0.05)*_xlfn.STDEV.P($H$3:H436)</f>
        <v>-2.0865707943720644E-2</v>
      </c>
      <c r="K436">
        <f>_xlfn.NORM.S.INV(0.05)*_xlfn.STDEV.P($I$3:I436)</f>
        <v>-6.9323030571558475E-2</v>
      </c>
      <c r="L436">
        <f>_xlfn.PERCENTILE.EXC($H$3:H436,0.05)</f>
        <v>-2.1065633157798455E-2</v>
      </c>
      <c r="M436">
        <f>_xlfn.PERCENTILE.EXC($I$3:I436,0.05)</f>
        <v>-6.2993856716810542E-2</v>
      </c>
      <c r="N436">
        <f t="shared" si="18"/>
        <v>0</v>
      </c>
      <c r="O436">
        <f t="shared" si="19"/>
        <v>0</v>
      </c>
      <c r="P436">
        <f t="shared" si="16"/>
        <v>0</v>
      </c>
      <c r="Q436">
        <f t="shared" si="17"/>
        <v>0</v>
      </c>
    </row>
    <row r="437" spans="1:17">
      <c r="A437">
        <v>435</v>
      </c>
      <c r="B437" s="1">
        <v>43865</v>
      </c>
      <c r="C437">
        <f>LN(Precios!B437/Precios!B436)</f>
        <v>1.933339646716312E-2</v>
      </c>
      <c r="D437">
        <f>LN(Precios!C437/Precios!C436)</f>
        <v>2.1059743018267737E-2</v>
      </c>
      <c r="E437">
        <f>LN(Precios!D437/Precios!D436)</f>
        <v>4.537239501289652E-2</v>
      </c>
      <c r="F437">
        <f>LN(Precios!G437/Precios!G436)</f>
        <v>-3.9401727170361419E-3</v>
      </c>
      <c r="G437">
        <f>SUMPRODUCT(Rendimientos!E437:F437,FE!$B$34:$C$34)</f>
        <v>-4.2394165240353984E-2</v>
      </c>
      <c r="H437">
        <f>SUMPRODUCT(E437:F437,FE!$B$24:$C$24)</f>
        <v>2.8458599482403639E-2</v>
      </c>
      <c r="I437">
        <f>SUMPRODUCT(E437:F437,FE!$B$34:$C$34)</f>
        <v>-4.2394165240353984E-2</v>
      </c>
      <c r="J437">
        <f>_xlfn.NORM.S.INV(0.05)*_xlfn.STDEV.P($H$3:H437)</f>
        <v>-2.0957932974873521E-2</v>
      </c>
      <c r="K437">
        <f>_xlfn.NORM.S.INV(0.05)*_xlfn.STDEV.P($I$3:I437)</f>
        <v>-6.932176427600252E-2</v>
      </c>
      <c r="L437">
        <f>_xlfn.PERCENTILE.EXC($H$3:H437,0.05)</f>
        <v>-2.105824734380983E-2</v>
      </c>
      <c r="M437">
        <f>_xlfn.PERCENTILE.EXC($I$3:I437,0.05)</f>
        <v>-6.2942779975782542E-2</v>
      </c>
      <c r="N437">
        <f t="shared" si="18"/>
        <v>0</v>
      </c>
      <c r="O437">
        <f t="shared" si="19"/>
        <v>0</v>
      </c>
      <c r="P437">
        <f t="shared" si="16"/>
        <v>0</v>
      </c>
      <c r="Q437">
        <f t="shared" si="17"/>
        <v>0</v>
      </c>
    </row>
    <row r="438" spans="1:17">
      <c r="A438">
        <v>436</v>
      </c>
      <c r="B438" s="1">
        <v>43866</v>
      </c>
      <c r="C438">
        <f>LN(Precios!B438/Precios!B437)</f>
        <v>1.6634897952406264E-2</v>
      </c>
      <c r="D438">
        <f>LN(Precios!C438/Precios!C437)</f>
        <v>-5.8824661642305105E-3</v>
      </c>
      <c r="E438">
        <f>LN(Precios!D438/Precios!D437)</f>
        <v>-2.3489370770571907E-2</v>
      </c>
      <c r="F438">
        <f>LN(Precios!G438/Precios!G437)</f>
        <v>9.4051541204530058E-3</v>
      </c>
      <c r="G438">
        <f>SUMPRODUCT(Rendimientos!E438:F438,FE!$B$34:$C$34)</f>
        <v>3.5056339456108455E-2</v>
      </c>
      <c r="H438">
        <f>SUMPRODUCT(E438:F438,FE!$B$24:$C$24)</f>
        <v>-1.2206825697548111E-2</v>
      </c>
      <c r="I438">
        <f>SUMPRODUCT(E438:F438,FE!$B$34:$C$34)</f>
        <v>3.5056339456108455E-2</v>
      </c>
      <c r="J438">
        <f>_xlfn.NORM.S.INV(0.05)*_xlfn.STDEV.P($H$3:H438)</f>
        <v>-2.0957908676957526E-2</v>
      </c>
      <c r="K438">
        <f>_xlfn.NORM.S.INV(0.05)*_xlfn.STDEV.P($I$3:I438)</f>
        <v>-6.9299141860919108E-2</v>
      </c>
      <c r="L438">
        <f>_xlfn.PERCENTILE.EXC($H$3:H438,0.05)</f>
        <v>-2.1050861529821208E-2</v>
      </c>
      <c r="M438">
        <f>_xlfn.PERCENTILE.EXC($I$3:I438,0.05)</f>
        <v>-6.2891703234754556E-2</v>
      </c>
      <c r="N438">
        <f t="shared" si="18"/>
        <v>0</v>
      </c>
      <c r="O438">
        <f t="shared" si="19"/>
        <v>0</v>
      </c>
      <c r="P438">
        <f t="shared" si="16"/>
        <v>0</v>
      </c>
      <c r="Q438">
        <f t="shared" si="17"/>
        <v>0</v>
      </c>
    </row>
    <row r="439" spans="1:17">
      <c r="A439">
        <v>437</v>
      </c>
      <c r="B439" s="1">
        <v>43867</v>
      </c>
      <c r="C439">
        <f>LN(Precios!B439/Precios!B438)</f>
        <v>3.0311616983981775E-3</v>
      </c>
      <c r="D439">
        <f>LN(Precios!C439/Precios!C438)</f>
        <v>-6.4902321901832254E-3</v>
      </c>
      <c r="E439">
        <f>LN(Precios!D439/Precios!D438)</f>
        <v>9.363957603849532E-3</v>
      </c>
      <c r="F439">
        <f>LN(Precios!G439/Precios!G438)</f>
        <v>1.4937474120465437E-3</v>
      </c>
      <c r="G439">
        <f>SUMPRODUCT(Rendimientos!E439:F439,FE!$B$34:$C$34)</f>
        <v>-4.643450827760979E-3</v>
      </c>
      <c r="H439">
        <f>SUMPRODUCT(E439:F439,FE!$B$24:$C$24)</f>
        <v>6.6645417734839153E-3</v>
      </c>
      <c r="I439">
        <f>SUMPRODUCT(E439:F439,FE!$B$34:$C$34)</f>
        <v>-4.643450827760979E-3</v>
      </c>
      <c r="J439">
        <f>_xlfn.NORM.S.INV(0.05)*_xlfn.STDEV.P($H$3:H439)</f>
        <v>-2.0939496715200876E-2</v>
      </c>
      <c r="K439">
        <f>_xlfn.NORM.S.INV(0.05)*_xlfn.STDEV.P($I$3:I439)</f>
        <v>-6.9220554015366198E-2</v>
      </c>
      <c r="L439">
        <f>_xlfn.PERCENTILE.EXC($H$3:H439,0.05)</f>
        <v>-2.1043475715832587E-2</v>
      </c>
      <c r="M439">
        <f>_xlfn.PERCENTILE.EXC($I$3:I439,0.05)</f>
        <v>-6.2840626493726556E-2</v>
      </c>
      <c r="N439">
        <f t="shared" si="18"/>
        <v>0</v>
      </c>
      <c r="O439">
        <f t="shared" si="19"/>
        <v>0</v>
      </c>
      <c r="P439">
        <f t="shared" si="16"/>
        <v>0</v>
      </c>
      <c r="Q439">
        <f t="shared" si="17"/>
        <v>0</v>
      </c>
    </row>
    <row r="440" spans="1:17">
      <c r="A440">
        <v>438</v>
      </c>
      <c r="B440" s="1">
        <v>43868</v>
      </c>
      <c r="C440">
        <f>LN(Precios!B440/Precios!B439)</f>
        <v>-9.4819175070661177E-3</v>
      </c>
      <c r="D440">
        <f>LN(Precios!C440/Precios!C439)</f>
        <v>-2.1108655048562045E-3</v>
      </c>
      <c r="E440">
        <f>LN(Precios!D440/Precios!D439)</f>
        <v>-1.1842800191896107E-2</v>
      </c>
      <c r="F440">
        <f>LN(Precios!G440/Precios!G439)</f>
        <v>-1.9201161927426304E-2</v>
      </c>
      <c r="G440">
        <f>SUMPRODUCT(Rendimientos!E440:F440,FE!$B$34:$C$34)</f>
        <v>-2.493922019913522E-2</v>
      </c>
      <c r="H440">
        <f>SUMPRODUCT(E440:F440,FE!$B$24:$C$24)</f>
        <v>-1.4366656311410542E-2</v>
      </c>
      <c r="I440">
        <f>SUMPRODUCT(E440:F440,FE!$B$34:$C$34)</f>
        <v>-2.493922019913522E-2</v>
      </c>
      <c r="J440">
        <f>_xlfn.NORM.S.INV(0.05)*_xlfn.STDEV.P($H$3:H440)</f>
        <v>-2.0948237788489494E-2</v>
      </c>
      <c r="K440">
        <f>_xlfn.NORM.S.INV(0.05)*_xlfn.STDEV.P($I$3:I440)</f>
        <v>-6.9167972227438548E-2</v>
      </c>
      <c r="L440">
        <f>_xlfn.PERCENTILE.EXC($H$3:H440,0.05)</f>
        <v>-2.1036089901843961E-2</v>
      </c>
      <c r="M440">
        <f>_xlfn.PERCENTILE.EXC($I$3:I440,0.05)</f>
        <v>-6.2789549752698556E-2</v>
      </c>
      <c r="N440">
        <f t="shared" si="18"/>
        <v>0</v>
      </c>
      <c r="O440">
        <f t="shared" si="19"/>
        <v>0</v>
      </c>
      <c r="P440">
        <f t="shared" si="16"/>
        <v>0</v>
      </c>
      <c r="Q440">
        <f t="shared" si="17"/>
        <v>0</v>
      </c>
    </row>
    <row r="441" spans="1:17">
      <c r="A441">
        <v>439</v>
      </c>
      <c r="B441" s="1">
        <v>43871</v>
      </c>
      <c r="C441">
        <f>LN(Precios!B441/Precios!B440)</f>
        <v>5.9716518843229201E-3</v>
      </c>
      <c r="D441">
        <f>LN(Precios!C441/Precios!C440)</f>
        <v>-2.4534947868457067E-3</v>
      </c>
      <c r="E441">
        <f>LN(Precios!D441/Precios!D440)</f>
        <v>1.1071655003133285E-2</v>
      </c>
      <c r="F441">
        <f>LN(Precios!G441/Precios!G440)</f>
        <v>-5.7088505480812268E-3</v>
      </c>
      <c r="G441">
        <f>SUMPRODUCT(Rendimientos!E441:F441,FE!$B$34:$C$34)</f>
        <v>-1.8794306542541925E-2</v>
      </c>
      <c r="H441">
        <f>SUMPRODUCT(E441:F441,FE!$B$24:$C$24)</f>
        <v>5.3160828871985592E-3</v>
      </c>
      <c r="I441">
        <f>SUMPRODUCT(E441:F441,FE!$B$34:$C$34)</f>
        <v>-1.8794306542541925E-2</v>
      </c>
      <c r="J441">
        <f>_xlfn.NORM.S.INV(0.05)*_xlfn.STDEV.P($H$3:H441)</f>
        <v>-2.0927781821452968E-2</v>
      </c>
      <c r="K441">
        <f>_xlfn.NORM.S.INV(0.05)*_xlfn.STDEV.P($I$3:I441)</f>
        <v>-6.9103851417386647E-2</v>
      </c>
      <c r="L441">
        <f>_xlfn.PERCENTILE.EXC($H$3:H441,0.05)</f>
        <v>-2.102870408785534E-2</v>
      </c>
      <c r="M441">
        <f>_xlfn.PERCENTILE.EXC($I$3:I441,0.05)</f>
        <v>-6.273847301167057E-2</v>
      </c>
      <c r="N441">
        <f t="shared" si="18"/>
        <v>0</v>
      </c>
      <c r="O441">
        <f t="shared" si="19"/>
        <v>0</v>
      </c>
      <c r="P441">
        <f t="shared" si="16"/>
        <v>0</v>
      </c>
      <c r="Q441">
        <f t="shared" si="17"/>
        <v>0</v>
      </c>
    </row>
    <row r="442" spans="1:17">
      <c r="A442">
        <v>440</v>
      </c>
      <c r="B442" s="1">
        <v>43872</v>
      </c>
      <c r="C442">
        <f>LN(Precios!B442/Precios!B441)</f>
        <v>-1.6395357654839072E-5</v>
      </c>
      <c r="D442">
        <f>LN(Precios!C442/Precios!C441)</f>
        <v>1.6500531001166961E-2</v>
      </c>
      <c r="E442">
        <f>LN(Precios!D442/Precios!D441)</f>
        <v>-1.1142569444889063E-2</v>
      </c>
      <c r="F442">
        <f>LN(Precios!G442/Precios!G441)</f>
        <v>1.0191399563435536E-2</v>
      </c>
      <c r="G442">
        <f>SUMPRODUCT(Rendimientos!E442:F442,FE!$B$34:$C$34)</f>
        <v>2.6827651182530228E-2</v>
      </c>
      <c r="H442">
        <f>SUMPRODUCT(E442:F442,FE!$B$24:$C$24)</f>
        <v>-3.8251977023171209E-3</v>
      </c>
      <c r="I442">
        <f>SUMPRODUCT(E442:F442,FE!$B$34:$C$34)</f>
        <v>2.6827651182530228E-2</v>
      </c>
      <c r="J442">
        <f>_xlfn.NORM.S.INV(0.05)*_xlfn.STDEV.P($H$3:H442)</f>
        <v>-2.0906737655005184E-2</v>
      </c>
      <c r="K442">
        <f>_xlfn.NORM.S.INV(0.05)*_xlfn.STDEV.P($I$3:I442)</f>
        <v>-6.9058843402223583E-2</v>
      </c>
      <c r="L442">
        <f>_xlfn.PERCENTILE.EXC($H$3:H442,0.05)</f>
        <v>-2.1026820978802721E-2</v>
      </c>
      <c r="M442">
        <f>_xlfn.PERCENTILE.EXC($I$3:I442,0.05)</f>
        <v>-6.273194783005677E-2</v>
      </c>
      <c r="N442">
        <f t="shared" si="18"/>
        <v>0</v>
      </c>
      <c r="O442">
        <f t="shared" si="19"/>
        <v>0</v>
      </c>
      <c r="P442">
        <f t="shared" si="16"/>
        <v>0</v>
      </c>
      <c r="Q442">
        <f t="shared" si="17"/>
        <v>0</v>
      </c>
    </row>
    <row r="443" spans="1:17">
      <c r="A443">
        <v>441</v>
      </c>
      <c r="B443" s="1">
        <v>43873</v>
      </c>
      <c r="C443">
        <f>LN(Precios!B443/Precios!B442)</f>
        <v>9.3521155630999567E-3</v>
      </c>
      <c r="D443">
        <f>LN(Precios!C443/Precios!C442)</f>
        <v>6.8822783890905119E-3</v>
      </c>
      <c r="E443">
        <f>LN(Precios!D443/Precios!D442)</f>
        <v>5.9393514057215612E-3</v>
      </c>
      <c r="F443">
        <f>LN(Precios!G443/Precios!G442)</f>
        <v>2.2535648985322058E-2</v>
      </c>
      <c r="G443">
        <f>SUMPRODUCT(Rendimientos!E443:F443,FE!$B$34:$C$34)</f>
        <v>3.5477459408496045E-2</v>
      </c>
      <c r="H443">
        <f>SUMPRODUCT(E443:F443,FE!$B$24:$C$24)</f>
        <v>1.1631741738382911E-2</v>
      </c>
      <c r="I443">
        <f>SUMPRODUCT(E443:F443,FE!$B$34:$C$34)</f>
        <v>3.5477459408496045E-2</v>
      </c>
      <c r="J443">
        <f>_xlfn.NORM.S.INV(0.05)*_xlfn.STDEV.P($H$3:H443)</f>
        <v>-2.0901190030291093E-2</v>
      </c>
      <c r="K443">
        <f>_xlfn.NORM.S.INV(0.05)*_xlfn.STDEV.P($I$3:I443)</f>
        <v>-6.9038210506846512E-2</v>
      </c>
      <c r="L443">
        <f>_xlfn.PERCENTILE.EXC($H$3:H443,0.05)</f>
        <v>-2.1024937869750106E-2</v>
      </c>
      <c r="M443">
        <f>_xlfn.PERCENTILE.EXC($I$3:I443,0.05)</f>
        <v>-6.2725422648442969E-2</v>
      </c>
      <c r="N443">
        <f t="shared" si="18"/>
        <v>0</v>
      </c>
      <c r="O443">
        <f t="shared" si="19"/>
        <v>0</v>
      </c>
      <c r="P443">
        <f t="shared" si="16"/>
        <v>0</v>
      </c>
      <c r="Q443">
        <f t="shared" si="17"/>
        <v>0</v>
      </c>
    </row>
    <row r="444" spans="1:17">
      <c r="A444">
        <v>442</v>
      </c>
      <c r="B444" s="1">
        <v>43874</v>
      </c>
      <c r="C444">
        <f>LN(Precios!B444/Precios!B443)</f>
        <v>-4.3445795007539456E-3</v>
      </c>
      <c r="D444">
        <f>LN(Precios!C444/Precios!C443)</f>
        <v>-7.3774327617469777E-3</v>
      </c>
      <c r="E444">
        <f>LN(Precios!D444/Precios!D443)</f>
        <v>-6.7197423502257528E-3</v>
      </c>
      <c r="F444">
        <f>LN(Precios!G444/Precios!G443)</f>
        <v>-7.0342149755677798E-3</v>
      </c>
      <c r="G444">
        <f>SUMPRODUCT(Rendimientos!E444:F444,FE!$B$34:$C$34)</f>
        <v>-7.2794410617435801E-3</v>
      </c>
      <c r="H444">
        <f>SUMPRODUCT(E444:F444,FE!$B$24:$C$24)</f>
        <v>-6.8276038129283694E-3</v>
      </c>
      <c r="I444">
        <f>SUMPRODUCT(E444:F444,FE!$B$34:$C$34)</f>
        <v>-7.2794410617435801E-3</v>
      </c>
      <c r="J444">
        <f>_xlfn.NORM.S.INV(0.05)*_xlfn.STDEV.P($H$3:H444)</f>
        <v>-2.0885427927150486E-2</v>
      </c>
      <c r="K444">
        <f>_xlfn.NORM.S.INV(0.05)*_xlfn.STDEV.P($I$3:I444)</f>
        <v>-6.896209591612934E-2</v>
      </c>
      <c r="L444">
        <f>_xlfn.PERCENTILE.EXC($H$3:H444,0.05)</f>
        <v>-2.1023054760697487E-2</v>
      </c>
      <c r="M444">
        <f>_xlfn.PERCENTILE.EXC($I$3:I444,0.05)</f>
        <v>-6.2718897466829168E-2</v>
      </c>
      <c r="N444">
        <f t="shared" si="18"/>
        <v>0</v>
      </c>
      <c r="O444">
        <f t="shared" si="19"/>
        <v>0</v>
      </c>
      <c r="P444">
        <f t="shared" si="16"/>
        <v>0</v>
      </c>
      <c r="Q444">
        <f t="shared" si="17"/>
        <v>0</v>
      </c>
    </row>
    <row r="445" spans="1:17">
      <c r="A445">
        <v>443</v>
      </c>
      <c r="B445" s="1">
        <v>43875</v>
      </c>
      <c r="C445">
        <f>LN(Precios!B445/Precios!B444)</f>
        <v>-8.5785125265650246E-4</v>
      </c>
      <c r="D445">
        <f>LN(Precios!C445/Precios!C444)</f>
        <v>-1.2088244197257433E-4</v>
      </c>
      <c r="E445">
        <f>LN(Precios!D445/Precios!D444)</f>
        <v>-9.6991203935441212E-3</v>
      </c>
      <c r="F445">
        <f>LN(Precios!G445/Precios!G444)</f>
        <v>-1.0069331060799491E-2</v>
      </c>
      <c r="G445">
        <f>SUMPRODUCT(Rendimientos!E445:F445,FE!$B$34:$C$34)</f>
        <v>-1.0358021731069523E-2</v>
      </c>
      <c r="H445">
        <f>SUMPRODUCT(E445:F445,FE!$B$24:$C$24)</f>
        <v>-9.8260995353210735E-3</v>
      </c>
      <c r="I445">
        <f>SUMPRODUCT(E445:F445,FE!$B$34:$C$34)</f>
        <v>-1.0358021731069523E-2</v>
      </c>
      <c r="J445">
        <f>_xlfn.NORM.S.INV(0.05)*_xlfn.STDEV.P($H$3:H445)</f>
        <v>-2.0877419113745015E-2</v>
      </c>
      <c r="K445">
        <f>_xlfn.NORM.S.INV(0.05)*_xlfn.STDEV.P($I$3:I445)</f>
        <v>-6.8888489834191852E-2</v>
      </c>
      <c r="L445">
        <f>_xlfn.PERCENTILE.EXC($H$3:H445,0.05)</f>
        <v>-2.1021171651644868E-2</v>
      </c>
      <c r="M445">
        <f>_xlfn.PERCENTILE.EXC($I$3:I445,0.05)</f>
        <v>-6.2712372285215368E-2</v>
      </c>
      <c r="N445">
        <f t="shared" si="18"/>
        <v>0</v>
      </c>
      <c r="O445">
        <f t="shared" si="19"/>
        <v>0</v>
      </c>
      <c r="P445">
        <f t="shared" si="16"/>
        <v>0</v>
      </c>
      <c r="Q445">
        <f t="shared" si="17"/>
        <v>0</v>
      </c>
    </row>
    <row r="446" spans="1:17">
      <c r="A446">
        <v>444</v>
      </c>
      <c r="B446" s="1">
        <v>43879</v>
      </c>
      <c r="C446">
        <f>LN(Precios!B446/Precios!B445)</f>
        <v>-5.6588667487943523E-3</v>
      </c>
      <c r="D446">
        <f>LN(Precios!C446/Precios!C445)</f>
        <v>-5.6838776466781188E-4</v>
      </c>
      <c r="E446">
        <f>LN(Precios!D446/Precios!D445)</f>
        <v>-2.8706780155952957E-3</v>
      </c>
      <c r="F446">
        <f>LN(Precios!G446/Precios!G445)</f>
        <v>1.2653834391835863E-2</v>
      </c>
      <c r="G446">
        <f>SUMPRODUCT(Rendimientos!E446:F446,FE!$B$34:$C$34)</f>
        <v>2.4759865603046695E-2</v>
      </c>
      <c r="H446">
        <f>SUMPRODUCT(E446:F446,FE!$B$24:$C$24)</f>
        <v>2.4540990272052098E-3</v>
      </c>
      <c r="I446">
        <f>SUMPRODUCT(E446:F446,FE!$B$34:$C$34)</f>
        <v>2.4759865603046695E-2</v>
      </c>
      <c r="J446">
        <f>_xlfn.NORM.S.INV(0.05)*_xlfn.STDEV.P($H$3:H446)</f>
        <v>-2.0854463235908546E-2</v>
      </c>
      <c r="K446">
        <f>_xlfn.NORM.S.INV(0.05)*_xlfn.STDEV.P($I$3:I446)</f>
        <v>-6.883916500728976E-2</v>
      </c>
      <c r="L446">
        <f>_xlfn.PERCENTILE.EXC($H$3:H446,0.05)</f>
        <v>-2.1019288542592253E-2</v>
      </c>
      <c r="M446">
        <f>_xlfn.PERCENTILE.EXC($I$3:I446,0.05)</f>
        <v>-6.2705847103601581E-2</v>
      </c>
      <c r="N446">
        <f t="shared" si="18"/>
        <v>0</v>
      </c>
      <c r="O446">
        <f t="shared" si="19"/>
        <v>0</v>
      </c>
      <c r="P446">
        <f t="shared" ref="P446:P508" si="20">IF(L446&gt;H447,1,0)</f>
        <v>0</v>
      </c>
      <c r="Q446">
        <f t="shared" ref="Q446:Q507" si="21">IF(M446&gt;I447,1,0)</f>
        <v>0</v>
      </c>
    </row>
    <row r="447" spans="1:17">
      <c r="A447">
        <v>445</v>
      </c>
      <c r="B447" s="1">
        <v>43880</v>
      </c>
      <c r="C447">
        <f>LN(Precios!B447/Precios!B446)</f>
        <v>3.9549237265349641E-3</v>
      </c>
      <c r="D447">
        <f>LN(Precios!C447/Precios!C446)</f>
        <v>-1.6157891066856055E-3</v>
      </c>
      <c r="E447">
        <f>LN(Precios!D447/Precios!D446)</f>
        <v>1.5404669194986674E-2</v>
      </c>
      <c r="F447">
        <f>LN(Precios!G447/Precios!G446)</f>
        <v>3.7139223095429882E-3</v>
      </c>
      <c r="G447">
        <f>SUMPRODUCT(Rendimientos!E447:F447,FE!$B$34:$C$34)</f>
        <v>-5.4025344887910593E-3</v>
      </c>
      <c r="H447">
        <f>SUMPRODUCT(E447:F447,FE!$B$24:$C$24)</f>
        <v>1.1394841446773185E-2</v>
      </c>
      <c r="I447">
        <f>SUMPRODUCT(E447:F447,FE!$B$34:$C$34)</f>
        <v>-5.4025344887910593E-3</v>
      </c>
      <c r="J447">
        <f>_xlfn.NORM.S.INV(0.05)*_xlfn.STDEV.P($H$3:H447)</f>
        <v>-2.0848342719775204E-2</v>
      </c>
      <c r="K447">
        <f>_xlfn.NORM.S.INV(0.05)*_xlfn.STDEV.P($I$3:I447)</f>
        <v>-6.8762836960680432E-2</v>
      </c>
      <c r="L447">
        <f>_xlfn.PERCENTILE.EXC($H$3:H447,0.05)</f>
        <v>-2.1017405433539634E-2</v>
      </c>
      <c r="M447">
        <f>_xlfn.PERCENTILE.EXC($I$3:I447,0.05)</f>
        <v>-6.269932192198778E-2</v>
      </c>
      <c r="N447">
        <f t="shared" si="18"/>
        <v>0</v>
      </c>
      <c r="O447">
        <f t="shared" si="19"/>
        <v>0</v>
      </c>
      <c r="P447">
        <f t="shared" si="20"/>
        <v>0</v>
      </c>
      <c r="Q447">
        <f t="shared" si="21"/>
        <v>0</v>
      </c>
    </row>
    <row r="448" spans="1:17">
      <c r="A448">
        <v>446</v>
      </c>
      <c r="B448" s="1">
        <v>43881</v>
      </c>
      <c r="C448">
        <f>LN(Precios!B448/Precios!B447)</f>
        <v>-4.3727012077675476E-3</v>
      </c>
      <c r="D448">
        <f>LN(Precios!C448/Precios!C447)</f>
        <v>-2.8315274587424034E-3</v>
      </c>
      <c r="E448">
        <f>LN(Precios!D448/Precios!D447)</f>
        <v>-6.6034961442471441E-3</v>
      </c>
      <c r="F448">
        <f>LN(Precios!G448/Precios!G447)</f>
        <v>-3.6429191144146567E-3</v>
      </c>
      <c r="G448">
        <f>SUMPRODUCT(Rendimientos!E448:F448,FE!$B$34:$C$34)</f>
        <v>-1.3342580121703165E-3</v>
      </c>
      <c r="H448">
        <f>SUMPRODUCT(E448:F448,FE!$B$24:$C$24)</f>
        <v>-5.5880431504160121E-3</v>
      </c>
      <c r="I448">
        <f>SUMPRODUCT(E448:F448,FE!$B$34:$C$34)</f>
        <v>-1.3342580121703165E-3</v>
      </c>
      <c r="J448">
        <f>_xlfn.NORM.S.INV(0.05)*_xlfn.STDEV.P($H$3:H448)</f>
        <v>-2.0830358730279112E-2</v>
      </c>
      <c r="K448">
        <f>_xlfn.NORM.S.INV(0.05)*_xlfn.STDEV.P($I$3:I448)</f>
        <v>-6.868573562557817E-2</v>
      </c>
      <c r="L448">
        <f>_xlfn.PERCENTILE.EXC($H$3:H448,0.05)</f>
        <v>-2.1015522324487015E-2</v>
      </c>
      <c r="M448">
        <f>_xlfn.PERCENTILE.EXC($I$3:I448,0.05)</f>
        <v>-6.2692796740373979E-2</v>
      </c>
      <c r="N448">
        <f t="shared" si="18"/>
        <v>0</v>
      </c>
      <c r="O448">
        <f t="shared" si="19"/>
        <v>0</v>
      </c>
      <c r="P448">
        <f t="shared" si="20"/>
        <v>0</v>
      </c>
      <c r="Q448">
        <f t="shared" si="21"/>
        <v>0</v>
      </c>
    </row>
    <row r="449" spans="1:17">
      <c r="A449">
        <v>447</v>
      </c>
      <c r="B449" s="1">
        <v>43882</v>
      </c>
      <c r="C449">
        <f>LN(Precios!B449/Precios!B448)</f>
        <v>-7.8186502668187146E-3</v>
      </c>
      <c r="D449">
        <f>LN(Precios!C449/Precios!C448)</f>
        <v>6.2515993850054065E-4</v>
      </c>
      <c r="E449">
        <f>LN(Precios!D449/Precios!D448)</f>
        <v>-1.0023711047744029E-2</v>
      </c>
      <c r="F449">
        <f>LN(Precios!G449/Precios!G448)</f>
        <v>-1.7791602670664253E-2</v>
      </c>
      <c r="G449">
        <f>SUMPRODUCT(Rendimientos!E449:F449,FE!$B$34:$C$34)</f>
        <v>-2.3849012782131702E-2</v>
      </c>
      <c r="H449">
        <f>SUMPRODUCT(E449:F449,FE!$B$24:$C$24)</f>
        <v>-1.2688032470482495E-2</v>
      </c>
      <c r="I449">
        <f>SUMPRODUCT(E449:F449,FE!$B$34:$C$34)</f>
        <v>-2.3849012782131702E-2</v>
      </c>
      <c r="J449">
        <f>_xlfn.NORM.S.INV(0.05)*_xlfn.STDEV.P($H$3:H449)</f>
        <v>-2.0832253116403288E-2</v>
      </c>
      <c r="K449">
        <f>_xlfn.NORM.S.INV(0.05)*_xlfn.STDEV.P($I$3:I449)</f>
        <v>-6.8632838773429836E-2</v>
      </c>
      <c r="L449">
        <f>_xlfn.PERCENTILE.EXC($H$3:H449,0.05)</f>
        <v>-2.10136392154344E-2</v>
      </c>
      <c r="M449">
        <f>_xlfn.PERCENTILE.EXC($I$3:I449,0.05)</f>
        <v>-6.2686271558760179E-2</v>
      </c>
      <c r="N449">
        <f t="shared" si="18"/>
        <v>1</v>
      </c>
      <c r="O449">
        <f t="shared" si="19"/>
        <v>0</v>
      </c>
      <c r="P449">
        <f t="shared" si="20"/>
        <v>1</v>
      </c>
      <c r="Q449">
        <f t="shared" si="21"/>
        <v>0</v>
      </c>
    </row>
    <row r="450" spans="1:17">
      <c r="A450">
        <v>448</v>
      </c>
      <c r="B450" s="1">
        <v>43885</v>
      </c>
      <c r="C450">
        <f>LN(Precios!B450/Precios!B449)</f>
        <v>-3.6230542333227887E-2</v>
      </c>
      <c r="D450">
        <f>LN(Precios!C450/Precios!C449)</f>
        <v>-2.2218544860575298E-2</v>
      </c>
      <c r="E450">
        <f>LN(Precios!D450/Precios!D449)</f>
        <v>-4.3833769133285766E-2</v>
      </c>
      <c r="F450">
        <f>LN(Precios!G450/Precios!G449)</f>
        <v>-2.7197330198324869E-2</v>
      </c>
      <c r="G450">
        <f>SUMPRODUCT(Rendimientos!E450:F450,FE!$B$34:$C$34)</f>
        <v>-1.4224217503742947E-2</v>
      </c>
      <c r="H450">
        <f>SUMPRODUCT(E450:F450,FE!$B$24:$C$24)</f>
        <v>-3.8127610653717101E-2</v>
      </c>
      <c r="I450">
        <f>SUMPRODUCT(E450:F450,FE!$B$34:$C$34)</f>
        <v>-1.4224217503742947E-2</v>
      </c>
      <c r="J450">
        <f>_xlfn.NORM.S.INV(0.05)*_xlfn.STDEV.P($H$3:H450)</f>
        <v>-2.1023536584039996E-2</v>
      </c>
      <c r="K450">
        <f>_xlfn.NORM.S.INV(0.05)*_xlfn.STDEV.P($I$3:I450)</f>
        <v>-6.8564402953263145E-2</v>
      </c>
      <c r="L450">
        <f>_xlfn.PERCENTILE.EXC($H$3:H450,0.05)</f>
        <v>-2.1109948041730192E-2</v>
      </c>
      <c r="M450">
        <f>_xlfn.PERCENTILE.EXC($I$3:I450,0.05)</f>
        <v>-6.2679746377146378E-2</v>
      </c>
      <c r="N450">
        <f t="shared" si="18"/>
        <v>1</v>
      </c>
      <c r="O450">
        <f t="shared" si="19"/>
        <v>0</v>
      </c>
      <c r="P450">
        <f t="shared" si="20"/>
        <v>1</v>
      </c>
      <c r="Q450">
        <f t="shared" si="21"/>
        <v>0</v>
      </c>
    </row>
    <row r="451" spans="1:17">
      <c r="A451">
        <v>449</v>
      </c>
      <c r="B451" s="1">
        <v>43886</v>
      </c>
      <c r="C451">
        <f>LN(Precios!B451/Precios!B450)</f>
        <v>-3.1957860910830978E-2</v>
      </c>
      <c r="D451">
        <f>LN(Precios!C451/Precios!C450)</f>
        <v>-1.7784411975310499E-2</v>
      </c>
      <c r="E451">
        <f>LN(Precios!D451/Precios!D450)</f>
        <v>-3.6910775041161491E-2</v>
      </c>
      <c r="F451">
        <f>LN(Precios!G451/Precios!G450)</f>
        <v>-1.3665542141426993E-2</v>
      </c>
      <c r="G451">
        <f>SUMPRODUCT(Rendimientos!E451:F451,FE!$B$34:$C$34)</f>
        <v>4.4611150836558755E-3</v>
      </c>
      <c r="H451">
        <f>SUMPRODUCT(E451:F451,FE!$B$24:$C$24)</f>
        <v>-2.8937855876253662E-2</v>
      </c>
      <c r="I451">
        <f>SUMPRODUCT(E451:F451,FE!$B$34:$C$34)</f>
        <v>4.4611150836558755E-3</v>
      </c>
      <c r="J451">
        <f>_xlfn.NORM.S.INV(0.05)*_xlfn.STDEV.P($H$3:H451)</f>
        <v>-2.1122793930352081E-2</v>
      </c>
      <c r="K451">
        <f>_xlfn.NORM.S.INV(0.05)*_xlfn.STDEV.P($I$3:I451)</f>
        <v>-6.848912768639584E-2</v>
      </c>
      <c r="L451">
        <f>_xlfn.PERCENTILE.EXC($H$3:H451,0.05)</f>
        <v>-2.1196005535232831E-2</v>
      </c>
      <c r="M451">
        <f>_xlfn.PERCENTILE.EXC($I$3:I451,0.05)</f>
        <v>-6.2673221195532577E-2</v>
      </c>
      <c r="N451">
        <f t="shared" si="18"/>
        <v>1</v>
      </c>
      <c r="O451">
        <f t="shared" si="19"/>
        <v>0</v>
      </c>
      <c r="P451">
        <f t="shared" si="20"/>
        <v>1</v>
      </c>
      <c r="Q451">
        <f t="shared" si="21"/>
        <v>0</v>
      </c>
    </row>
    <row r="452" spans="1:17">
      <c r="A452">
        <v>450</v>
      </c>
      <c r="B452" s="1">
        <v>43887</v>
      </c>
      <c r="C452">
        <f>LN(Precios!B452/Precios!B451)</f>
        <v>-4.5807779917085697E-3</v>
      </c>
      <c r="D452">
        <f>LN(Precios!C452/Precios!C451)</f>
        <v>-7.1902701582801359E-3</v>
      </c>
      <c r="E452">
        <f>LN(Precios!D452/Precios!D451)</f>
        <v>-3.8406628509023849E-2</v>
      </c>
      <c r="F452">
        <f>LN(Precios!G452/Precios!G451)</f>
        <v>-5.5308510073811005E-4</v>
      </c>
      <c r="G452">
        <f>SUMPRODUCT(Rendimientos!E452:F452,FE!$B$34:$C$34)</f>
        <v>2.8965148124820494E-2</v>
      </c>
      <c r="H452">
        <f>SUMPRODUCT(E452:F452,FE!$B$24:$C$24)</f>
        <v>-2.5423181838414716E-2</v>
      </c>
      <c r="I452">
        <f>SUMPRODUCT(E452:F452,FE!$B$34:$C$34)</f>
        <v>2.8965148124820494E-2</v>
      </c>
      <c r="J452">
        <f>_xlfn.NORM.S.INV(0.05)*_xlfn.STDEV.P($H$3:H452)</f>
        <v>-2.1193272877690884E-2</v>
      </c>
      <c r="K452">
        <f>_xlfn.NORM.S.INV(0.05)*_xlfn.STDEV.P($I$3:I452)</f>
        <v>-6.8451242910912605E-2</v>
      </c>
      <c r="L452">
        <f>_xlfn.PERCENTILE.EXC($H$3:H452,0.05)</f>
        <v>-2.1393610678767272E-2</v>
      </c>
      <c r="M452">
        <f>_xlfn.PERCENTILE.EXC($I$3:I452,0.05)</f>
        <v>-6.2666696013918777E-2</v>
      </c>
      <c r="N452">
        <f t="shared" si="18"/>
        <v>1</v>
      </c>
      <c r="O452">
        <f t="shared" si="19"/>
        <v>0</v>
      </c>
      <c r="P452">
        <f t="shared" si="20"/>
        <v>1</v>
      </c>
      <c r="Q452">
        <f t="shared" si="21"/>
        <v>0</v>
      </c>
    </row>
    <row r="453" spans="1:17">
      <c r="A453">
        <v>451</v>
      </c>
      <c r="B453" s="1">
        <v>43888</v>
      </c>
      <c r="C453">
        <f>LN(Precios!B453/Precios!B452)</f>
        <v>-4.5184258361153869E-2</v>
      </c>
      <c r="D453">
        <f>LN(Precios!C453/Precios!C452)</f>
        <v>-2.6793090501544183E-2</v>
      </c>
      <c r="E453">
        <f>LN(Precios!D453/Precios!D452)</f>
        <v>-4.4083359740280652E-2</v>
      </c>
      <c r="F453">
        <f>LN(Precios!G453/Precios!G452)</f>
        <v>-3.773985249123752E-2</v>
      </c>
      <c r="G453">
        <f>SUMPRODUCT(Rendimientos!E453:F453,FE!$B$34:$C$34)</f>
        <v>-3.2793178822523854E-2</v>
      </c>
      <c r="H453">
        <f>SUMPRODUCT(E453:F453,FE!$B$24:$C$24)</f>
        <v>-4.190759016478178E-2</v>
      </c>
      <c r="I453">
        <f>SUMPRODUCT(E453:F453,FE!$B$34:$C$34)</f>
        <v>-3.2793178822523854E-2</v>
      </c>
      <c r="J453">
        <f>_xlfn.NORM.S.INV(0.05)*_xlfn.STDEV.P($H$3:H453)</f>
        <v>-2.141963444347434E-2</v>
      </c>
      <c r="K453">
        <f>_xlfn.NORM.S.INV(0.05)*_xlfn.STDEV.P($I$3:I453)</f>
        <v>-6.8420908118712098E-2</v>
      </c>
      <c r="L453">
        <f>_xlfn.PERCENTILE.EXC($H$3:H453,0.05)</f>
        <v>-2.1694142195011996E-2</v>
      </c>
      <c r="M453">
        <f>_xlfn.PERCENTILE.EXC($I$3:I453,0.05)</f>
        <v>-6.2660170832304976E-2</v>
      </c>
      <c r="N453">
        <f t="shared" ref="N453:N508" si="22">IF(J453&gt;H454,1,0)</f>
        <v>0</v>
      </c>
      <c r="O453">
        <f t="shared" ref="O453:O508" si="23">IF(K453&gt;I454,1,0)</f>
        <v>0</v>
      </c>
      <c r="P453">
        <f t="shared" si="20"/>
        <v>0</v>
      </c>
      <c r="Q453">
        <f t="shared" si="21"/>
        <v>0</v>
      </c>
    </row>
    <row r="454" spans="1:17">
      <c r="A454">
        <v>452</v>
      </c>
      <c r="B454" s="1">
        <v>43889</v>
      </c>
      <c r="C454">
        <f>LN(Precios!B454/Precios!B453)</f>
        <v>-1.3963021915283608E-2</v>
      </c>
      <c r="D454">
        <f>LN(Precios!C454/Precios!C453)</f>
        <v>-6.8275700936267754E-3</v>
      </c>
      <c r="E454">
        <f>LN(Precios!D454/Precios!D453)</f>
        <v>-3.3094349013671424E-3</v>
      </c>
      <c r="F454">
        <f>LN(Precios!G454/Precios!G453)</f>
        <v>-3.0415952354795078E-2</v>
      </c>
      <c r="G454">
        <f>SUMPRODUCT(Rendimientos!E454:F454,FE!$B$34:$C$34)</f>
        <v>-5.1553643362813616E-2</v>
      </c>
      <c r="H454">
        <f>SUMPRODUCT(E454:F454,FE!$B$24:$C$24)</f>
        <v>-1.2606742157032997E-2</v>
      </c>
      <c r="I454">
        <f>SUMPRODUCT(E454:F454,FE!$B$34:$C$34)</f>
        <v>-5.1553643362813616E-2</v>
      </c>
      <c r="J454">
        <f>_xlfn.NORM.S.INV(0.05)*_xlfn.STDEV.P($H$3:H454)</f>
        <v>-2.141867713676867E-2</v>
      </c>
      <c r="K454">
        <f>_xlfn.NORM.S.INV(0.05)*_xlfn.STDEV.P($I$3:I454)</f>
        <v>-6.8458595983911089E-2</v>
      </c>
      <c r="L454">
        <f>_xlfn.PERCENTILE.EXC($H$3:H454,0.05)</f>
        <v>-2.1683773251803953E-2</v>
      </c>
      <c r="M454">
        <f>_xlfn.PERCENTILE.EXC($I$3:I454,0.05)</f>
        <v>-6.2653645650691175E-2</v>
      </c>
      <c r="N454">
        <f t="shared" si="22"/>
        <v>0</v>
      </c>
      <c r="O454">
        <f t="shared" si="23"/>
        <v>0</v>
      </c>
      <c r="P454">
        <f t="shared" si="20"/>
        <v>0</v>
      </c>
      <c r="Q454">
        <f t="shared" si="21"/>
        <v>0</v>
      </c>
    </row>
    <row r="455" spans="1:17">
      <c r="A455">
        <v>453</v>
      </c>
      <c r="B455" s="1">
        <v>43892</v>
      </c>
      <c r="C455">
        <f>LN(Precios!B455/Precios!B454)</f>
        <v>4.9670292164748414E-2</v>
      </c>
      <c r="D455">
        <f>LN(Precios!C455/Precios!C454)</f>
        <v>2.0192669591981537E-2</v>
      </c>
      <c r="E455">
        <f>LN(Precios!D455/Precios!D454)</f>
        <v>1.961094705157557E-2</v>
      </c>
      <c r="F455">
        <f>LN(Precios!G455/Precios!G454)</f>
        <v>2.7649312377562331E-2</v>
      </c>
      <c r="G455">
        <f>SUMPRODUCT(Rendimientos!E455:F455,FE!$B$34:$C$34)</f>
        <v>3.3917638169033232E-2</v>
      </c>
      <c r="H455">
        <f>SUMPRODUCT(E455:F455,FE!$B$24:$C$24)</f>
        <v>2.2368038677137318E-2</v>
      </c>
      <c r="I455">
        <f>SUMPRODUCT(E455:F455,FE!$B$34:$C$34)</f>
        <v>3.3917638169033232E-2</v>
      </c>
      <c r="J455">
        <f>_xlfn.NORM.S.INV(0.05)*_xlfn.STDEV.P($H$3:H455)</f>
        <v>-2.1463750839888319E-2</v>
      </c>
      <c r="K455">
        <f>_xlfn.NORM.S.INV(0.05)*_xlfn.STDEV.P($I$3:I455)</f>
        <v>-6.8435180825463807E-2</v>
      </c>
      <c r="L455">
        <f>_xlfn.PERCENTILE.EXC($H$3:H455,0.05)</f>
        <v>-2.167340430859591E-2</v>
      </c>
      <c r="M455">
        <f>_xlfn.PERCENTILE.EXC($I$3:I455,0.05)</f>
        <v>-6.2647120469077375E-2</v>
      </c>
      <c r="N455">
        <f t="shared" si="22"/>
        <v>0</v>
      </c>
      <c r="O455">
        <f t="shared" si="23"/>
        <v>0</v>
      </c>
      <c r="P455">
        <f t="shared" si="20"/>
        <v>0</v>
      </c>
      <c r="Q455">
        <f t="shared" si="21"/>
        <v>0</v>
      </c>
    </row>
    <row r="456" spans="1:17">
      <c r="A456">
        <v>454</v>
      </c>
      <c r="B456" s="1">
        <v>43893</v>
      </c>
      <c r="C456">
        <f>LN(Precios!B456/Precios!B455)</f>
        <v>-2.9872958593398762E-2</v>
      </c>
      <c r="D456">
        <f>LN(Precios!C456/Precios!C455)</f>
        <v>7.2073052500015687E-3</v>
      </c>
      <c r="E456">
        <f>LN(Precios!D456/Precios!D455)</f>
        <v>-2.9863065894597078E-2</v>
      </c>
      <c r="F456">
        <f>LN(Precios!G456/Precios!G455)</f>
        <v>-2.8963104906878528E-3</v>
      </c>
      <c r="G456">
        <f>SUMPRODUCT(Rendimientos!E456:F456,FE!$B$34:$C$34)</f>
        <v>1.8132393923149054E-2</v>
      </c>
      <c r="H456">
        <f>SUMPRODUCT(E456:F456,FE!$B$24:$C$24)</f>
        <v>-2.0613695845150711E-2</v>
      </c>
      <c r="I456">
        <f>SUMPRODUCT(E456:F456,FE!$B$34:$C$34)</f>
        <v>1.8132393923149054E-2</v>
      </c>
      <c r="J456">
        <f>_xlfn.NORM.S.INV(0.05)*_xlfn.STDEV.P($H$3:H456)</f>
        <v>-2.1500000575708816E-2</v>
      </c>
      <c r="K456">
        <f>_xlfn.NORM.S.INV(0.05)*_xlfn.STDEV.P($I$3:I456)</f>
        <v>-6.8375063345393755E-2</v>
      </c>
      <c r="L456">
        <f>_xlfn.PERCENTILE.EXC($H$3:H456,0.05)</f>
        <v>-2.166303536538787E-2</v>
      </c>
      <c r="M456">
        <f>_xlfn.PERCENTILE.EXC($I$3:I456,0.05)</f>
        <v>-6.2640595287463574E-2</v>
      </c>
      <c r="N456">
        <f t="shared" si="22"/>
        <v>0</v>
      </c>
      <c r="O456">
        <f t="shared" si="23"/>
        <v>0</v>
      </c>
      <c r="P456">
        <f t="shared" si="20"/>
        <v>0</v>
      </c>
      <c r="Q456">
        <f t="shared" si="21"/>
        <v>0</v>
      </c>
    </row>
    <row r="457" spans="1:17">
      <c r="A457">
        <v>455</v>
      </c>
      <c r="B457" s="1">
        <v>43894</v>
      </c>
      <c r="C457">
        <f>LN(Precios!B457/Precios!B456)</f>
        <v>4.4281457972907015E-2</v>
      </c>
      <c r="D457">
        <f>LN(Precios!C457/Precios!C456)</f>
        <v>2.1718191016610492E-2</v>
      </c>
      <c r="E457">
        <f>LN(Precios!D457/Precios!D456)</f>
        <v>2.3172958988482917E-2</v>
      </c>
      <c r="F457">
        <f>LN(Precios!G457/Precios!G456)</f>
        <v>3.3459021804288273E-2</v>
      </c>
      <c r="G457">
        <f>SUMPRODUCT(Rendimientos!E457:F457,FE!$B$34:$C$34)</f>
        <v>4.1480104477970764E-2</v>
      </c>
      <c r="H457">
        <f>SUMPRODUCT(E457:F457,FE!$B$24:$C$24)</f>
        <v>2.6700991927938518E-2</v>
      </c>
      <c r="I457">
        <f>SUMPRODUCT(E457:F457,FE!$B$34:$C$34)</f>
        <v>4.1480104477970764E-2</v>
      </c>
      <c r="J457">
        <f>_xlfn.NORM.S.INV(0.05)*_xlfn.STDEV.P($H$3:H457)</f>
        <v>-2.1573600332159097E-2</v>
      </c>
      <c r="K457">
        <f>_xlfn.NORM.S.INV(0.05)*_xlfn.STDEV.P($I$3:I457)</f>
        <v>-6.8376676884264923E-2</v>
      </c>
      <c r="L457">
        <f>_xlfn.PERCENTILE.EXC($H$3:H457,0.05)</f>
        <v>-2.1652666422179827E-2</v>
      </c>
      <c r="M457">
        <f>_xlfn.PERCENTILE.EXC($I$3:I457,0.05)</f>
        <v>-6.2634070105849787E-2</v>
      </c>
      <c r="N457">
        <f t="shared" si="22"/>
        <v>1</v>
      </c>
      <c r="O457">
        <f t="shared" si="23"/>
        <v>1</v>
      </c>
      <c r="P457">
        <f t="shared" si="20"/>
        <v>1</v>
      </c>
      <c r="Q457">
        <f t="shared" si="21"/>
        <v>1</v>
      </c>
    </row>
    <row r="458" spans="1:17">
      <c r="A458">
        <v>456</v>
      </c>
      <c r="B458" s="1">
        <v>43895</v>
      </c>
      <c r="C458">
        <f>LN(Precios!B458/Precios!B457)</f>
        <v>-3.6446093823130125E-2</v>
      </c>
      <c r="D458">
        <f>LN(Precios!C458/Precios!C457)</f>
        <v>-2.4722068318952132E-2</v>
      </c>
      <c r="E458">
        <f>LN(Precios!D458/Precios!D457)</f>
        <v>-4.4611960911979394E-2</v>
      </c>
      <c r="F458">
        <f>LN(Precios!G458/Precios!G457)</f>
        <v>-6.5678060036459332E-2</v>
      </c>
      <c r="G458">
        <f>SUMPRODUCT(Rendimientos!E458:F458,FE!$B$34:$C$34)</f>
        <v>-8.2105426436536483E-2</v>
      </c>
      <c r="H458">
        <f>SUMPRODUCT(E458:F458,FE!$B$24:$C$24)</f>
        <v>-5.1837455539797579E-2</v>
      </c>
      <c r="I458">
        <f>SUMPRODUCT(E458:F458,FE!$B$34:$C$34)</f>
        <v>-8.2105426436536483E-2</v>
      </c>
      <c r="J458">
        <f>_xlfn.NORM.S.INV(0.05)*_xlfn.STDEV.P($H$3:H458)</f>
        <v>-2.1918694051910641E-2</v>
      </c>
      <c r="K458">
        <f>_xlfn.NORM.S.INV(0.05)*_xlfn.STDEV.P($I$3:I458)</f>
        <v>-6.8589758467997461E-2</v>
      </c>
      <c r="L458">
        <f>_xlfn.PERCENTILE.EXC($H$3:H458,0.05)</f>
        <v>-2.2027558173633451E-2</v>
      </c>
      <c r="M458">
        <f>_xlfn.PERCENTILE.EXC($I$3:I458,0.05)</f>
        <v>-6.2891703234754556E-2</v>
      </c>
      <c r="N458">
        <f t="shared" si="22"/>
        <v>0</v>
      </c>
      <c r="O458">
        <f t="shared" si="23"/>
        <v>1</v>
      </c>
      <c r="P458">
        <f t="shared" si="20"/>
        <v>0</v>
      </c>
      <c r="Q458">
        <f t="shared" si="21"/>
        <v>1</v>
      </c>
    </row>
    <row r="459" spans="1:17">
      <c r="A459">
        <v>457</v>
      </c>
      <c r="B459" s="1">
        <v>43896</v>
      </c>
      <c r="C459">
        <f>LN(Precios!B459/Precios!B458)</f>
        <v>-9.8681100851074569E-3</v>
      </c>
      <c r="D459">
        <f>LN(Precios!C459/Precios!C458)</f>
        <v>-2.2837214585182695E-2</v>
      </c>
      <c r="E459">
        <f>LN(Precios!D459/Precios!D458)</f>
        <v>1.1254208206067663E-2</v>
      </c>
      <c r="F459">
        <f>LN(Precios!G459/Precios!G458)</f>
        <v>-5.3743117682097379E-2</v>
      </c>
      <c r="G459">
        <f>SUMPRODUCT(Rendimientos!E459:F459,FE!$B$34:$C$34)</f>
        <v>-0.10442810122275401</v>
      </c>
      <c r="H459">
        <f>SUMPRODUCT(E459:F459,FE!$B$24:$C$24)</f>
        <v>-1.1039327310516895E-2</v>
      </c>
      <c r="I459">
        <f>SUMPRODUCT(E459:F459,FE!$B$34:$C$34)</f>
        <v>-0.10442810122275401</v>
      </c>
      <c r="J459">
        <f>_xlfn.NORM.S.INV(0.05)*_xlfn.STDEV.P($H$3:H459)</f>
        <v>-2.1911382036906707E-2</v>
      </c>
      <c r="K459">
        <f>_xlfn.NORM.S.INV(0.05)*_xlfn.STDEV.P($I$3:I459)</f>
        <v>-6.8977256544537263E-2</v>
      </c>
      <c r="L459">
        <f>_xlfn.PERCENTILE.EXC($H$3:H459,0.05)</f>
        <v>-2.1957895286925131E-2</v>
      </c>
      <c r="M459">
        <f>_xlfn.PERCENTILE.EXC($I$3:I459,0.05)</f>
        <v>-6.3806730551536947E-2</v>
      </c>
      <c r="N459">
        <f t="shared" si="22"/>
        <v>1</v>
      </c>
      <c r="O459">
        <f t="shared" si="23"/>
        <v>1</v>
      </c>
      <c r="P459">
        <f t="shared" si="20"/>
        <v>1</v>
      </c>
      <c r="Q459">
        <f t="shared" si="21"/>
        <v>1</v>
      </c>
    </row>
    <row r="460" spans="1:17">
      <c r="A460">
        <v>458</v>
      </c>
      <c r="B460" s="1">
        <v>43899</v>
      </c>
      <c r="C460">
        <f>LN(Precios!B460/Precios!B459)</f>
        <v>-8.1055214001164611E-2</v>
      </c>
      <c r="D460">
        <f>LN(Precios!C460/Precios!C459)</f>
        <v>-6.6380877109669542E-2</v>
      </c>
      <c r="E460">
        <f>LN(Precios!D460/Precios!D459)</f>
        <v>-9.9526569089711414E-2</v>
      </c>
      <c r="F460">
        <f>LN(Precios!G460/Precios!G459)</f>
        <v>-0.11529888206135622</v>
      </c>
      <c r="G460">
        <f>SUMPRODUCT(Rendimientos!E460:F460,FE!$B$34:$C$34)</f>
        <v>-0.12759814841488884</v>
      </c>
      <c r="H460">
        <f>SUMPRODUCT(E460:F460,FE!$B$24:$C$24)</f>
        <v>-0.10493633963961146</v>
      </c>
      <c r="I460">
        <f>SUMPRODUCT(E460:F460,FE!$B$34:$C$34)</f>
        <v>-0.12759814841488884</v>
      </c>
      <c r="J460">
        <f>_xlfn.NORM.S.INV(0.05)*_xlfn.STDEV.P($H$3:H460)</f>
        <v>-2.3324667833175331E-2</v>
      </c>
      <c r="K460">
        <f>_xlfn.NORM.S.INV(0.05)*_xlfn.STDEV.P($I$3:I460)</f>
        <v>-6.9585226536873754E-2</v>
      </c>
      <c r="L460">
        <f>_xlfn.PERCENTILE.EXC($H$3:H460,0.05)</f>
        <v>-2.3212874406118481E-2</v>
      </c>
      <c r="M460">
        <f>_xlfn.PERCENTILE.EXC($I$3:I460,0.05)</f>
        <v>-6.4291259938339992E-2</v>
      </c>
      <c r="N460">
        <f t="shared" si="22"/>
        <v>0</v>
      </c>
      <c r="O460">
        <f t="shared" si="23"/>
        <v>1</v>
      </c>
      <c r="P460">
        <f t="shared" si="20"/>
        <v>0</v>
      </c>
      <c r="Q460">
        <f t="shared" si="21"/>
        <v>1</v>
      </c>
    </row>
    <row r="461" spans="1:17">
      <c r="A461">
        <v>459</v>
      </c>
      <c r="B461" s="1">
        <v>43900</v>
      </c>
      <c r="C461">
        <f>LN(Precios!B461/Precios!B460)</f>
        <v>4.7774977451961485E-2</v>
      </c>
      <c r="D461">
        <f>LN(Precios!C461/Precios!C460)</f>
        <v>2.1327057441763188E-2</v>
      </c>
      <c r="E461">
        <f>LN(Precios!D461/Precios!D460)</f>
        <v>6.5915148618180472E-2</v>
      </c>
      <c r="F461">
        <f>LN(Precios!G461/Precios!G460)</f>
        <v>-2.5769258898117327E-2</v>
      </c>
      <c r="G461">
        <f>SUMPRODUCT(Rendimientos!E461:F461,FE!$B$34:$C$34)</f>
        <v>-9.726485694616803E-2</v>
      </c>
      <c r="H461">
        <f>SUMPRODUCT(E461:F461,FE!$B$24:$C$24)</f>
        <v>3.4468168802449767E-2</v>
      </c>
      <c r="I461">
        <f>SUMPRODUCT(E461:F461,FE!$B$34:$C$34)</f>
        <v>-9.726485694616803E-2</v>
      </c>
      <c r="J461">
        <f>_xlfn.NORM.S.INV(0.05)*_xlfn.STDEV.P($H$3:H461)</f>
        <v>-2.3450198164388755E-2</v>
      </c>
      <c r="K461">
        <f>_xlfn.NORM.S.INV(0.05)*_xlfn.STDEV.P($I$3:I461)</f>
        <v>-6.9898977231282133E-2</v>
      </c>
      <c r="L461">
        <f>_xlfn.PERCENTILE.EXC($H$3:H461,0.05)</f>
        <v>-2.3211827247674868E-2</v>
      </c>
      <c r="M461">
        <f>_xlfn.PERCENTILE.EXC($I$3:I461,0.05)</f>
        <v>-6.5507733286186975E-2</v>
      </c>
      <c r="N461">
        <f t="shared" si="22"/>
        <v>1</v>
      </c>
      <c r="O461">
        <f t="shared" si="23"/>
        <v>0</v>
      </c>
      <c r="P461">
        <f t="shared" si="20"/>
        <v>1</v>
      </c>
      <c r="Q461">
        <f t="shared" si="21"/>
        <v>0</v>
      </c>
    </row>
    <row r="462" spans="1:17">
      <c r="A462">
        <v>460</v>
      </c>
      <c r="B462" s="1">
        <v>43901</v>
      </c>
      <c r="C462">
        <f>LN(Precios!B462/Precios!B461)</f>
        <v>-6.0339419690797341E-2</v>
      </c>
      <c r="D462">
        <f>LN(Precios!C462/Precios!C461)</f>
        <v>-2.2670827130531736E-2</v>
      </c>
      <c r="E462">
        <f>LN(Precios!D462/Precios!D461)</f>
        <v>-5.4860046987389381E-2</v>
      </c>
      <c r="F462">
        <f>LN(Precios!G462/Precios!G461)</f>
        <v>-4.769761035141843E-2</v>
      </c>
      <c r="G462">
        <f>SUMPRODUCT(Rendimientos!E462:F462,FE!$B$34:$C$34)</f>
        <v>-4.211233467977292E-2</v>
      </c>
      <c r="H462">
        <f>SUMPRODUCT(E462:F462,FE!$B$24:$C$24)</f>
        <v>-5.2403391527377927E-2</v>
      </c>
      <c r="I462">
        <f>SUMPRODUCT(E462:F462,FE!$B$34:$C$34)</f>
        <v>-4.211233467977292E-2</v>
      </c>
      <c r="J462">
        <f>_xlfn.NORM.S.INV(0.05)*_xlfn.STDEV.P($H$3:H462)</f>
        <v>-2.3764983380389529E-2</v>
      </c>
      <c r="K462">
        <f>_xlfn.NORM.S.INV(0.05)*_xlfn.STDEV.P($I$3:I462)</f>
        <v>-6.9892655189736363E-2</v>
      </c>
      <c r="L462">
        <f>_xlfn.PERCENTILE.EXC($H$3:H462,0.05)</f>
        <v>-2.3231723258103531E-2</v>
      </c>
      <c r="M462">
        <f>_xlfn.PERCENTILE.EXC($I$3:I462,0.05)</f>
        <v>-6.5443708373142395E-2</v>
      </c>
      <c r="N462">
        <f t="shared" si="22"/>
        <v>1</v>
      </c>
      <c r="O462">
        <f t="shared" si="23"/>
        <v>0</v>
      </c>
      <c r="P462">
        <f t="shared" si="20"/>
        <v>1</v>
      </c>
      <c r="Q462">
        <f t="shared" si="21"/>
        <v>0</v>
      </c>
    </row>
    <row r="463" spans="1:17">
      <c r="A463">
        <v>461</v>
      </c>
      <c r="B463" s="1">
        <v>43902</v>
      </c>
      <c r="C463">
        <f>LN(Precios!B463/Precios!B462)</f>
        <v>-0.10523211494326648</v>
      </c>
      <c r="D463">
        <f>LN(Precios!C463/Precios!C462)</f>
        <v>-5.4234712561407633E-2</v>
      </c>
      <c r="E463">
        <f>LN(Precios!D463/Precios!D462)</f>
        <v>-0.13908451099839211</v>
      </c>
      <c r="F463">
        <f>LN(Precios!G463/Precios!G462)</f>
        <v>-6.1500900738549122E-2</v>
      </c>
      <c r="G463">
        <f>SUMPRODUCT(Rendimientos!E463:F463,FE!$B$34:$C$34)</f>
        <v>-1.001119319681984E-3</v>
      </c>
      <c r="H463">
        <f>SUMPRODUCT(E463:F463,FE!$B$24:$C$24)</f>
        <v>-0.11247398591604257</v>
      </c>
      <c r="I463">
        <f>SUMPRODUCT(E463:F463,FE!$B$34:$C$34)</f>
        <v>-1.001119319681984E-3</v>
      </c>
      <c r="J463">
        <f>_xlfn.NORM.S.INV(0.05)*_xlfn.STDEV.P($H$3:H463)</f>
        <v>-2.5245929762263107E-2</v>
      </c>
      <c r="K463">
        <f>_xlfn.NORM.S.INV(0.05)*_xlfn.STDEV.P($I$3:I463)</f>
        <v>-6.9816817669694192E-2</v>
      </c>
      <c r="L463">
        <f>_xlfn.PERCENTILE.EXC($H$3:H463,0.05)</f>
        <v>-2.3508877705575117E-2</v>
      </c>
      <c r="M463">
        <f>_xlfn.PERCENTILE.EXC($I$3:I463,0.05)</f>
        <v>-6.5379683460097815E-2</v>
      </c>
      <c r="N463">
        <f t="shared" si="22"/>
        <v>0</v>
      </c>
      <c r="O463">
        <f t="shared" si="23"/>
        <v>0</v>
      </c>
      <c r="P463">
        <f t="shared" si="20"/>
        <v>0</v>
      </c>
      <c r="Q463">
        <f t="shared" si="21"/>
        <v>0</v>
      </c>
    </row>
    <row r="464" spans="1:17">
      <c r="A464">
        <v>462</v>
      </c>
      <c r="B464" s="1">
        <v>43903</v>
      </c>
      <c r="C464">
        <f>LN(Precios!B464/Precios!B463)</f>
        <v>8.9501832380175089E-2</v>
      </c>
      <c r="D464">
        <f>LN(Precios!C464/Precios!C463)</f>
        <v>3.8771346429113895E-2</v>
      </c>
      <c r="E464">
        <f>LN(Precios!D464/Precios!D463)</f>
        <v>0.11033667734026158</v>
      </c>
      <c r="F464">
        <f>LN(Precios!G464/Precios!G463)</f>
        <v>1.9871956176267573E-2</v>
      </c>
      <c r="G464">
        <f>SUMPRODUCT(Rendimientos!E464:F464,FE!$B$34:$C$34)</f>
        <v>-5.0672529162967238E-2</v>
      </c>
      <c r="H464">
        <f>SUMPRODUCT(E464:F464,FE!$B$24:$C$24)</f>
        <v>7.9308039673882738E-2</v>
      </c>
      <c r="I464">
        <f>SUMPRODUCT(E464:F464,FE!$B$34:$C$34)</f>
        <v>-5.0672529162967238E-2</v>
      </c>
      <c r="J464">
        <f>_xlfn.NORM.S.INV(0.05)*_xlfn.STDEV.P($H$3:H464)</f>
        <v>-2.5945170756230092E-2</v>
      </c>
      <c r="K464">
        <f>_xlfn.NORM.S.INV(0.05)*_xlfn.STDEV.P($I$3:I464)</f>
        <v>-6.9842579561217408E-2</v>
      </c>
      <c r="L464">
        <f>_xlfn.PERCENTILE.EXC($H$3:H464,0.05)</f>
        <v>-2.349353841174023E-2</v>
      </c>
      <c r="M464">
        <f>_xlfn.PERCENTILE.EXC($I$3:I464,0.05)</f>
        <v>-6.5315658547053235E-2</v>
      </c>
      <c r="N464">
        <f t="shared" si="22"/>
        <v>1</v>
      </c>
      <c r="O464">
        <f t="shared" si="23"/>
        <v>1</v>
      </c>
      <c r="P464">
        <f t="shared" si="20"/>
        <v>1</v>
      </c>
      <c r="Q464">
        <f t="shared" si="21"/>
        <v>1</v>
      </c>
    </row>
    <row r="465" spans="1:17">
      <c r="A465">
        <v>463</v>
      </c>
      <c r="B465" s="1">
        <v>43907</v>
      </c>
      <c r="C465">
        <f>LN(Precios!B465/Precios!B464)</f>
        <v>-8.7769422314016687E-2</v>
      </c>
      <c r="D465">
        <f>LN(Precios!C465/Precios!C464)</f>
        <v>-3.2617819112278797E-2</v>
      </c>
      <c r="E465">
        <f>LN(Precios!D465/Precios!D464)</f>
        <v>-9.1775661049410651E-2</v>
      </c>
      <c r="F465">
        <f>LN(Precios!G465/Precios!G464)</f>
        <v>-0.13437050069890197</v>
      </c>
      <c r="G465">
        <f>SUMPRODUCT(Rendimientos!E465:F465,FE!$B$34:$C$34)</f>
        <v>-0.16758600175299193</v>
      </c>
      <c r="H465">
        <f>SUMPRODUCT(E465:F465,FE!$B$24:$C$24)</f>
        <v>-0.1063853324100914</v>
      </c>
      <c r="I465">
        <f>SUMPRODUCT(E465:F465,FE!$B$34:$C$34)</f>
        <v>-0.16758600175299193</v>
      </c>
      <c r="J465">
        <f>_xlfn.NORM.S.INV(0.05)*_xlfn.STDEV.P($H$3:H465)</f>
        <v>-2.7154089668450967E-2</v>
      </c>
      <c r="K465">
        <f>_xlfn.NORM.S.INV(0.05)*_xlfn.STDEV.P($I$3:I465)</f>
        <v>-7.0909460891631318E-2</v>
      </c>
      <c r="L465">
        <f>_xlfn.PERCENTILE.EXC($H$3:H465,0.05)</f>
        <v>-2.378389078361922E-2</v>
      </c>
      <c r="M465">
        <f>_xlfn.PERCENTILE.EXC($I$3:I465,0.05)</f>
        <v>-6.5729219537041486E-2</v>
      </c>
      <c r="N465">
        <f t="shared" si="22"/>
        <v>1</v>
      </c>
      <c r="O465">
        <f t="shared" si="23"/>
        <v>1</v>
      </c>
      <c r="P465">
        <f t="shared" si="20"/>
        <v>1</v>
      </c>
      <c r="Q465">
        <f t="shared" si="21"/>
        <v>1</v>
      </c>
    </row>
    <row r="466" spans="1:17">
      <c r="A466">
        <v>464</v>
      </c>
      <c r="B466" s="1">
        <v>43908</v>
      </c>
      <c r="C466">
        <f>LN(Precios!B466/Precios!B465)</f>
        <v>-6.509737769858967E-2</v>
      </c>
      <c r="D466">
        <f>LN(Precios!C466/Precios!C465)</f>
        <v>-3.6749472576427959E-2</v>
      </c>
      <c r="E466">
        <f>LN(Precios!D466/Precios!D465)</f>
        <v>-5.1895590448335256E-2</v>
      </c>
      <c r="F466">
        <f>LN(Precios!G466/Precios!G465)</f>
        <v>-0.12149944329656599</v>
      </c>
      <c r="G466">
        <f>SUMPRODUCT(Rendimientos!E466:F466,FE!$B$34:$C$34)</f>
        <v>-0.17577660143764007</v>
      </c>
      <c r="H466">
        <f>SUMPRODUCT(E466:F466,FE!$B$24:$C$24)</f>
        <v>-7.5769125926287886E-2</v>
      </c>
      <c r="I466">
        <f>SUMPRODUCT(E466:F466,FE!$B$34:$C$34)</f>
        <v>-0.17577660143764007</v>
      </c>
      <c r="J466">
        <f>_xlfn.NORM.S.INV(0.05)*_xlfn.STDEV.P($H$3:H466)</f>
        <v>-2.7725643289552369E-2</v>
      </c>
      <c r="K466">
        <f>_xlfn.NORM.S.INV(0.05)*_xlfn.STDEV.P($I$3:I466)</f>
        <v>-7.2063569372721487E-2</v>
      </c>
      <c r="L466">
        <f>_xlfn.PERCENTILE.EXC($H$3:H466,0.05)</f>
        <v>-2.4067686961342732E-2</v>
      </c>
      <c r="M466">
        <f>_xlfn.PERCENTILE.EXC($I$3:I466,0.05)</f>
        <v>-6.6672199990229136E-2</v>
      </c>
      <c r="N466">
        <f t="shared" si="22"/>
        <v>0</v>
      </c>
      <c r="O466">
        <f t="shared" si="23"/>
        <v>1</v>
      </c>
      <c r="P466">
        <f t="shared" si="20"/>
        <v>0</v>
      </c>
      <c r="Q466">
        <f t="shared" si="21"/>
        <v>1</v>
      </c>
    </row>
    <row r="467" spans="1:17">
      <c r="A467">
        <v>465</v>
      </c>
      <c r="B467" s="1">
        <v>43909</v>
      </c>
      <c r="C467">
        <f>LN(Precios!B467/Precios!B466)</f>
        <v>9.4168395607422874E-3</v>
      </c>
      <c r="D467">
        <f>LN(Precios!C467/Precios!C466)</f>
        <v>-1.1011146482861733E-2</v>
      </c>
      <c r="E467">
        <f>LN(Precios!D467/Precios!D466)</f>
        <v>6.6753127895582937E-2</v>
      </c>
      <c r="F467">
        <f>LN(Precios!G467/Precios!G466)</f>
        <v>-7.799113321263336E-2</v>
      </c>
      <c r="G467">
        <f>SUMPRODUCT(Rendimientos!E467:F467,FE!$B$34:$C$34)</f>
        <v>-0.19086286126645288</v>
      </c>
      <c r="H467">
        <f>SUMPRODUCT(E467:F467,FE!$B$24:$C$24)</f>
        <v>1.7107065050013352E-2</v>
      </c>
      <c r="I467">
        <f>SUMPRODUCT(E467:F467,FE!$B$34:$C$34)</f>
        <v>-0.19086286126645288</v>
      </c>
      <c r="J467">
        <f>_xlfn.NORM.S.INV(0.05)*_xlfn.STDEV.P($H$3:H467)</f>
        <v>-2.7728922539609846E-2</v>
      </c>
      <c r="K467">
        <f>_xlfn.NORM.S.INV(0.05)*_xlfn.STDEV.P($I$3:I467)</f>
        <v>-7.3405786780501331E-2</v>
      </c>
      <c r="L467">
        <f>_xlfn.PERCENTILE.EXC($H$3:H467,0.05)</f>
        <v>-2.4052839457667407E-2</v>
      </c>
      <c r="M467">
        <f>_xlfn.PERCENTILE.EXC($I$3:I467,0.05)</f>
        <v>-6.7776304895150519E-2</v>
      </c>
      <c r="N467">
        <f t="shared" si="22"/>
        <v>1</v>
      </c>
      <c r="O467">
        <f t="shared" si="23"/>
        <v>0</v>
      </c>
      <c r="P467">
        <f t="shared" si="20"/>
        <v>1</v>
      </c>
      <c r="Q467">
        <f t="shared" si="21"/>
        <v>0</v>
      </c>
    </row>
    <row r="468" spans="1:17">
      <c r="A468">
        <v>466</v>
      </c>
      <c r="B468" s="1">
        <v>43910</v>
      </c>
      <c r="C468">
        <f>LN(Precios!B468/Precios!B467)</f>
        <v>-4.6528146886570504E-2</v>
      </c>
      <c r="D468">
        <f>LN(Precios!C468/Precios!C467)</f>
        <v>-2.5187340940870988E-2</v>
      </c>
      <c r="E468">
        <f>LN(Precios!D468/Precios!D467)</f>
        <v>-9.9025066825571662E-2</v>
      </c>
      <c r="F468">
        <f>LN(Precios!G468/Precios!G467)</f>
        <v>-5.9869213322568442E-2</v>
      </c>
      <c r="G468">
        <f>SUMPRODUCT(Rendimientos!E468:F468,FE!$B$34:$C$34)</f>
        <v>-2.9335437306385506E-2</v>
      </c>
      <c r="H468">
        <f>SUMPRODUCT(E468:F468,FE!$B$24:$C$24)</f>
        <v>-8.5594938757636352E-2</v>
      </c>
      <c r="I468">
        <f>SUMPRODUCT(E468:F468,FE!$B$34:$C$34)</f>
        <v>-2.9335437306385506E-2</v>
      </c>
      <c r="J468">
        <f>_xlfn.NORM.S.INV(0.05)*_xlfn.STDEV.P($H$3:H468)</f>
        <v>-2.8444040827786364E-2</v>
      </c>
      <c r="K468">
        <f>_xlfn.NORM.S.INV(0.05)*_xlfn.STDEV.P($I$3:I468)</f>
        <v>-7.3354979224855885E-2</v>
      </c>
      <c r="L468">
        <f>_xlfn.PERCENTILE.EXC($H$3:H468,0.05)</f>
        <v>-2.4402438263911336E-2</v>
      </c>
      <c r="M468">
        <f>_xlfn.PERCENTILE.EXC($I$3:I468,0.05)</f>
        <v>-6.7718573804096002E-2</v>
      </c>
      <c r="N468">
        <f t="shared" si="22"/>
        <v>0</v>
      </c>
      <c r="O468">
        <f t="shared" si="23"/>
        <v>0</v>
      </c>
      <c r="P468">
        <f t="shared" si="20"/>
        <v>0</v>
      </c>
      <c r="Q468">
        <f t="shared" si="21"/>
        <v>0</v>
      </c>
    </row>
    <row r="469" spans="1:17">
      <c r="A469">
        <v>467</v>
      </c>
      <c r="B469" s="1">
        <v>43913</v>
      </c>
      <c r="C469">
        <f>LN(Precios!B469/Precios!B468)</f>
        <v>-3.0826535972919171E-2</v>
      </c>
      <c r="D469">
        <f>LN(Precios!C469/Precios!C468)</f>
        <v>-3.8833306738076542E-2</v>
      </c>
      <c r="E469">
        <f>LN(Precios!D469/Precios!D468)</f>
        <v>-2.5620137456435583E-3</v>
      </c>
      <c r="F469">
        <f>LN(Precios!G469/Precios!G468)</f>
        <v>-3.5936706279602826E-2</v>
      </c>
      <c r="G469">
        <f>SUMPRODUCT(Rendimientos!E469:F469,FE!$B$34:$C$34)</f>
        <v>-6.1962326851574892E-2</v>
      </c>
      <c r="H469">
        <f>SUMPRODUCT(E469:F469,FE!$B$24:$C$24)</f>
        <v>-1.4009252277288874E-2</v>
      </c>
      <c r="I469">
        <f>SUMPRODUCT(E469:F469,FE!$B$34:$C$34)</f>
        <v>-6.1962326851574892E-2</v>
      </c>
      <c r="J469">
        <f>_xlfn.NORM.S.INV(0.05)*_xlfn.STDEV.P($H$3:H469)</f>
        <v>-2.8431274898166589E-2</v>
      </c>
      <c r="K469">
        <f>_xlfn.NORM.S.INV(0.05)*_xlfn.STDEV.P($I$3:I469)</f>
        <v>-7.3414485765834411E-2</v>
      </c>
      <c r="L469">
        <f>_xlfn.PERCENTILE.EXC($H$3:H469,0.05)</f>
        <v>-2.4382398742050417E-2</v>
      </c>
      <c r="M469">
        <f>_xlfn.PERCENTILE.EXC($I$3:I469,0.05)</f>
        <v>-6.7660842713041472E-2</v>
      </c>
      <c r="N469">
        <f t="shared" si="22"/>
        <v>0</v>
      </c>
      <c r="O469">
        <f t="shared" si="23"/>
        <v>0</v>
      </c>
      <c r="P469">
        <f t="shared" si="20"/>
        <v>0</v>
      </c>
      <c r="Q469">
        <f t="shared" si="21"/>
        <v>0</v>
      </c>
    </row>
    <row r="470" spans="1:17">
      <c r="A470">
        <v>468</v>
      </c>
      <c r="B470" s="1">
        <v>43914</v>
      </c>
      <c r="C470">
        <f>LN(Precios!B470/Precios!B469)</f>
        <v>0.10764325460977037</v>
      </c>
      <c r="D470">
        <f>LN(Precios!C470/Precios!C469)</f>
        <v>4.7439419369753613E-2</v>
      </c>
      <c r="E470">
        <f>LN(Precios!D470/Precios!D469)</f>
        <v>0.1346385220677967</v>
      </c>
      <c r="F470">
        <f>LN(Precios!G470/Precios!G469)</f>
        <v>3.4833976624743648E-2</v>
      </c>
      <c r="G470">
        <f>SUMPRODUCT(Rendimientos!E470:F470,FE!$B$34:$C$34)</f>
        <v>-4.2993713575430359E-2</v>
      </c>
      <c r="H470">
        <f>SUMPRODUCT(E470:F470,FE!$B$24:$C$24)</f>
        <v>0.1004064033129478</v>
      </c>
      <c r="I470">
        <f>SUMPRODUCT(E470:F470,FE!$B$34:$C$34)</f>
        <v>-4.2993713575430359E-2</v>
      </c>
      <c r="J470">
        <f>_xlfn.NORM.S.INV(0.05)*_xlfn.STDEV.P($H$3:H470)</f>
        <v>-2.9423600570386513E-2</v>
      </c>
      <c r="K470">
        <f>_xlfn.NORM.S.INV(0.05)*_xlfn.STDEV.P($I$3:I470)</f>
        <v>-7.3399221044107746E-2</v>
      </c>
      <c r="L470">
        <f>_xlfn.PERCENTILE.EXC($H$3:H470,0.05)</f>
        <v>-2.4362359220189495E-2</v>
      </c>
      <c r="M470">
        <f>_xlfn.PERCENTILE.EXC($I$3:I470,0.05)</f>
        <v>-6.7603111621986942E-2</v>
      </c>
      <c r="N470">
        <f t="shared" si="22"/>
        <v>0</v>
      </c>
      <c r="O470">
        <f t="shared" si="23"/>
        <v>0</v>
      </c>
      <c r="P470">
        <f t="shared" si="20"/>
        <v>0</v>
      </c>
      <c r="Q470">
        <f t="shared" si="21"/>
        <v>0</v>
      </c>
    </row>
    <row r="471" spans="1:17">
      <c r="A471">
        <v>469</v>
      </c>
      <c r="B471" s="1">
        <v>43915</v>
      </c>
      <c r="C471">
        <f>LN(Precios!B471/Precios!B470)</f>
        <v>2.3656254525726856E-2</v>
      </c>
      <c r="D471">
        <f>LN(Precios!C471/Precios!C470)</f>
        <v>2.7703815096189105E-2</v>
      </c>
      <c r="E471">
        <f>LN(Precios!D471/Precios!D470)</f>
        <v>2.6252450564301144E-2</v>
      </c>
      <c r="F471">
        <f>LN(Precios!G471/Precios!G470)</f>
        <v>4.5536354951733769E-2</v>
      </c>
      <c r="G471">
        <f>SUMPRODUCT(Rendimientos!E471:F471,FE!$B$34:$C$34)</f>
        <v>6.0573964009040977E-2</v>
      </c>
      <c r="H471">
        <f>SUMPRODUCT(E471:F471,FE!$B$24:$C$24)</f>
        <v>3.286666740299618E-2</v>
      </c>
      <c r="I471">
        <f>SUMPRODUCT(E471:F471,FE!$B$34:$C$34)</f>
        <v>6.0573964009040977E-2</v>
      </c>
      <c r="J471">
        <f>_xlfn.NORM.S.INV(0.05)*_xlfn.STDEV.P($H$3:H471)</f>
        <v>-2.950186513409701E-2</v>
      </c>
      <c r="K471">
        <f>_xlfn.NORM.S.INV(0.05)*_xlfn.STDEV.P($I$3:I471)</f>
        <v>-7.3479318907866673E-2</v>
      </c>
      <c r="L471">
        <f>_xlfn.PERCENTILE.EXC($H$3:H471,0.05)</f>
        <v>-2.4342319698328577E-2</v>
      </c>
      <c r="M471">
        <f>_xlfn.PERCENTILE.EXC($I$3:I471,0.05)</f>
        <v>-6.7545380530932425E-2</v>
      </c>
      <c r="N471">
        <f t="shared" si="22"/>
        <v>0</v>
      </c>
      <c r="O471">
        <f t="shared" si="23"/>
        <v>0</v>
      </c>
      <c r="P471">
        <f t="shared" si="20"/>
        <v>0</v>
      </c>
      <c r="Q471">
        <f t="shared" si="21"/>
        <v>0</v>
      </c>
    </row>
    <row r="472" spans="1:17">
      <c r="A472">
        <v>470</v>
      </c>
      <c r="B472" s="1">
        <v>43916</v>
      </c>
      <c r="C472">
        <f>LN(Precios!B472/Precios!B471)</f>
        <v>6.18041671798207E-2</v>
      </c>
      <c r="D472">
        <f>LN(Precios!C472/Precios!C471)</f>
        <v>4.7687401747850836E-3</v>
      </c>
      <c r="E472">
        <f>LN(Precios!D472/Precios!D471)</f>
        <v>4.4939387480435744E-2</v>
      </c>
      <c r="F472">
        <f>LN(Precios!G472/Precios!G471)</f>
        <v>1.4331102774249802E-2</v>
      </c>
      <c r="G472">
        <f>SUMPRODUCT(Rendimientos!E472:F472,FE!$B$34:$C$34)</f>
        <v>-9.5372700448117763E-3</v>
      </c>
      <c r="H472">
        <f>SUMPRODUCT(E472:F472,FE!$B$24:$C$24)</f>
        <v>3.4441003541176851E-2</v>
      </c>
      <c r="I472">
        <f>SUMPRODUCT(E472:F472,FE!$B$34:$C$34)</f>
        <v>-9.5372700448117763E-3</v>
      </c>
      <c r="J472">
        <f>_xlfn.NORM.S.INV(0.05)*_xlfn.STDEV.P($H$3:H472)</f>
        <v>-2.9589584503790987E-2</v>
      </c>
      <c r="K472">
        <f>_xlfn.NORM.S.INV(0.05)*_xlfn.STDEV.P($I$3:I472)</f>
        <v>-7.3402859894883987E-2</v>
      </c>
      <c r="L472">
        <f>_xlfn.PERCENTILE.EXC($H$3:H472,0.05)</f>
        <v>-2.4322280176467658E-2</v>
      </c>
      <c r="M472">
        <f>_xlfn.PERCENTILE.EXC($I$3:I472,0.05)</f>
        <v>-6.7487649439877895E-2</v>
      </c>
      <c r="N472">
        <f t="shared" si="22"/>
        <v>1</v>
      </c>
      <c r="O472">
        <f t="shared" si="23"/>
        <v>0</v>
      </c>
      <c r="P472">
        <f t="shared" si="20"/>
        <v>1</v>
      </c>
      <c r="Q472">
        <f t="shared" si="21"/>
        <v>0</v>
      </c>
    </row>
    <row r="473" spans="1:17">
      <c r="A473">
        <v>471</v>
      </c>
      <c r="B473" s="1">
        <v>43917</v>
      </c>
      <c r="C473">
        <f>LN(Precios!B473/Precios!B472)</f>
        <v>-4.1436647532064323E-2</v>
      </c>
      <c r="D473">
        <f>LN(Precios!C473/Precios!C472)</f>
        <v>-5.488899184919057E-2</v>
      </c>
      <c r="E473">
        <f>LN(Precios!D473/Precios!D472)</f>
        <v>-8.8876855818525613E-2</v>
      </c>
      <c r="F473">
        <f>LN(Precios!G473/Precios!G472)</f>
        <v>-7.210363821874112E-2</v>
      </c>
      <c r="G473">
        <f>SUMPRODUCT(Rendimientos!E473:F473,FE!$B$34:$C$34)</f>
        <v>-5.9023865376521351E-2</v>
      </c>
      <c r="H473">
        <f>SUMPRODUCT(E473:F473,FE!$B$24:$C$24)</f>
        <v>-8.312378340856845E-2</v>
      </c>
      <c r="I473">
        <f>SUMPRODUCT(E473:F473,FE!$B$34:$C$34)</f>
        <v>-5.9023865376521351E-2</v>
      </c>
      <c r="J473">
        <f>_xlfn.NORM.S.INV(0.05)*_xlfn.STDEV.P($H$3:H473)</f>
        <v>-3.0213134520398869E-2</v>
      </c>
      <c r="K473">
        <f>_xlfn.NORM.S.INV(0.05)*_xlfn.STDEV.P($I$3:I473)</f>
        <v>-7.3448087543067184E-2</v>
      </c>
      <c r="L473">
        <f>_xlfn.PERCENTILE.EXC($H$3:H473,0.05)</f>
        <v>-2.4894901685528551E-2</v>
      </c>
      <c r="M473">
        <f>_xlfn.PERCENTILE.EXC($I$3:I473,0.05)</f>
        <v>-6.7429918348823364E-2</v>
      </c>
      <c r="N473">
        <f t="shared" si="22"/>
        <v>0</v>
      </c>
      <c r="O473">
        <f t="shared" si="23"/>
        <v>0</v>
      </c>
      <c r="P473">
        <f t="shared" si="20"/>
        <v>0</v>
      </c>
      <c r="Q473">
        <f t="shared" si="21"/>
        <v>0</v>
      </c>
    </row>
    <row r="474" spans="1:17">
      <c r="A474">
        <v>472</v>
      </c>
      <c r="B474" s="1">
        <v>43920</v>
      </c>
      <c r="C474">
        <f>LN(Precios!B474/Precios!B473)</f>
        <v>3.142356243372308E-2</v>
      </c>
      <c r="D474">
        <f>LN(Precios!C474/Precios!C473)</f>
        <v>1.1779053257452148E-2</v>
      </c>
      <c r="E474">
        <f>LN(Precios!D474/Precios!D473)</f>
        <v>3.4661981700918242E-2</v>
      </c>
      <c r="F474">
        <f>LN(Precios!G474/Precios!G473)</f>
        <v>-1.7912159826603056E-3</v>
      </c>
      <c r="G474">
        <f>SUMPRODUCT(Rendimientos!E474:F474,FE!$B$34:$C$34)</f>
        <v>-3.0217458129537678E-2</v>
      </c>
      <c r="H474">
        <f>SUMPRODUCT(E474:F474,FE!$B$24:$C$24)</f>
        <v>2.2158841823283516E-2</v>
      </c>
      <c r="I474">
        <f>SUMPRODUCT(E474:F474,FE!$B$34:$C$34)</f>
        <v>-3.0217458129537678E-2</v>
      </c>
      <c r="J474">
        <f>_xlfn.NORM.S.INV(0.05)*_xlfn.STDEV.P($H$3:H474)</f>
        <v>-3.0230398589664208E-2</v>
      </c>
      <c r="K474">
        <f>_xlfn.NORM.S.INV(0.05)*_xlfn.STDEV.P($I$3:I474)</f>
        <v>-7.3399155719508363E-2</v>
      </c>
      <c r="L474">
        <f>_xlfn.PERCENTILE.EXC($H$3:H474,0.05)</f>
        <v>-2.4850878339454704E-2</v>
      </c>
      <c r="M474">
        <f>_xlfn.PERCENTILE.EXC($I$3:I474,0.05)</f>
        <v>-6.7372187257768834E-2</v>
      </c>
      <c r="N474">
        <f t="shared" si="22"/>
        <v>0</v>
      </c>
      <c r="O474">
        <f t="shared" si="23"/>
        <v>0</v>
      </c>
      <c r="P474">
        <f t="shared" si="20"/>
        <v>1</v>
      </c>
      <c r="Q474">
        <f t="shared" si="21"/>
        <v>0</v>
      </c>
    </row>
    <row r="475" spans="1:17">
      <c r="A475">
        <v>473</v>
      </c>
      <c r="B475" s="1">
        <v>43921</v>
      </c>
      <c r="C475">
        <f>LN(Precios!B475/Precios!B474)</f>
        <v>-1.8548315177016054E-2</v>
      </c>
      <c r="D475">
        <f>LN(Precios!C475/Precios!C474)</f>
        <v>1.0313889070816724E-2</v>
      </c>
      <c r="E475">
        <f>LN(Precios!D475/Precios!D474)</f>
        <v>-3.2589442098946014E-2</v>
      </c>
      <c r="F475">
        <f>LN(Precios!G475/Precios!G474)</f>
        <v>-1.93444873134416E-2</v>
      </c>
      <c r="G475">
        <f>SUMPRODUCT(Rendimientos!E475:F475,FE!$B$34:$C$34)</f>
        <v>-9.0160575491908083E-3</v>
      </c>
      <c r="H475">
        <f>SUMPRODUCT(E475:F475,FE!$B$24:$C$24)</f>
        <v>-2.804653412709722E-2</v>
      </c>
      <c r="I475">
        <f>SUMPRODUCT(E475:F475,FE!$B$34:$C$34)</f>
        <v>-9.0160575491908083E-3</v>
      </c>
      <c r="J475">
        <f>_xlfn.NORM.S.INV(0.05)*_xlfn.STDEV.P($H$3:H475)</f>
        <v>-3.0269492029794998E-2</v>
      </c>
      <c r="K475">
        <f>_xlfn.NORM.S.INV(0.05)*_xlfn.STDEV.P($I$3:I475)</f>
        <v>-7.3322917260912918E-2</v>
      </c>
      <c r="L475">
        <f>_xlfn.PERCENTILE.EXC($H$3:H475,0.05)</f>
        <v>-2.5654312491704554E-2</v>
      </c>
      <c r="M475">
        <f>_xlfn.PERCENTILE.EXC($I$3:I475,0.05)</f>
        <v>-6.7314456166714304E-2</v>
      </c>
      <c r="N475">
        <f t="shared" si="22"/>
        <v>0</v>
      </c>
      <c r="O475">
        <f t="shared" si="23"/>
        <v>0</v>
      </c>
      <c r="P475">
        <f t="shared" si="20"/>
        <v>0</v>
      </c>
      <c r="Q475">
        <f t="shared" si="21"/>
        <v>0</v>
      </c>
    </row>
    <row r="476" spans="1:17">
      <c r="A476">
        <v>474</v>
      </c>
      <c r="B476" s="1">
        <v>43922</v>
      </c>
      <c r="C476">
        <f>LN(Precios!B476/Precios!B475)</f>
        <v>-4.5441078470197842E-2</v>
      </c>
      <c r="D476">
        <f>LN(Precios!C476/Precios!C475)</f>
        <v>-2.5281797175596921E-2</v>
      </c>
      <c r="E476">
        <f>LN(Precios!D476/Precios!D475)</f>
        <v>-1.7544309650909393E-2</v>
      </c>
      <c r="F476">
        <f>LN(Precios!G476/Precios!G475)</f>
        <v>-3.6570293080686711E-2</v>
      </c>
      <c r="G476">
        <f>SUMPRODUCT(Rendimientos!E476:F476,FE!$B$34:$C$34)</f>
        <v>-5.1406775102151823E-2</v>
      </c>
      <c r="H476">
        <f>SUMPRODUCT(E476:F476,FE!$B$24:$C$24)</f>
        <v>-2.4070061772765869E-2</v>
      </c>
      <c r="I476">
        <f>SUMPRODUCT(E476:F476,FE!$B$34:$C$34)</f>
        <v>-5.1406775102151823E-2</v>
      </c>
      <c r="J476">
        <f>_xlfn.NORM.S.INV(0.05)*_xlfn.STDEV.P($H$3:H476)</f>
        <v>-3.0289090321960782E-2</v>
      </c>
      <c r="K476">
        <f>_xlfn.NORM.S.INV(0.05)*_xlfn.STDEV.P($I$3:I476)</f>
        <v>-7.3336397871576225E-2</v>
      </c>
      <c r="L476">
        <f>_xlfn.PERCENTILE.EXC($H$3:H476,0.05)</f>
        <v>-2.5615790716156252E-2</v>
      </c>
      <c r="M476">
        <f>_xlfn.PERCENTILE.EXC($I$3:I476,0.05)</f>
        <v>-6.7256725075659787E-2</v>
      </c>
      <c r="N476">
        <f t="shared" si="22"/>
        <v>0</v>
      </c>
      <c r="O476">
        <f t="shared" si="23"/>
        <v>0</v>
      </c>
      <c r="P476">
        <f t="shared" si="20"/>
        <v>0</v>
      </c>
      <c r="Q476">
        <f t="shared" si="21"/>
        <v>0</v>
      </c>
    </row>
    <row r="477" spans="1:17">
      <c r="A477">
        <v>475</v>
      </c>
      <c r="B477" s="1">
        <v>43923</v>
      </c>
      <c r="C477">
        <f>LN(Precios!B477/Precios!B476)</f>
        <v>2.2189949106104723E-2</v>
      </c>
      <c r="D477">
        <f>LN(Precios!C477/Precios!C476)</f>
        <v>-3.0099974421877273E-3</v>
      </c>
      <c r="E477">
        <f>LN(Precios!D477/Precios!D476)</f>
        <v>2.1367220748892139E-2</v>
      </c>
      <c r="F477">
        <f>LN(Precios!G477/Precios!G476)</f>
        <v>-1.0797609886392709E-2</v>
      </c>
      <c r="G477">
        <f>SUMPRODUCT(Rendimientos!E477:F477,FE!$B$34:$C$34)</f>
        <v>-3.5879778868890294E-2</v>
      </c>
      <c r="H477">
        <f>SUMPRODUCT(E477:F477,FE!$B$24:$C$24)</f>
        <v>1.0334954661723527E-2</v>
      </c>
      <c r="I477">
        <f>SUMPRODUCT(E477:F477,FE!$B$34:$C$34)</f>
        <v>-3.5879778868890294E-2</v>
      </c>
      <c r="J477">
        <f>_xlfn.NORM.S.INV(0.05)*_xlfn.STDEV.P($H$3:H477)</f>
        <v>-3.0268657884145882E-2</v>
      </c>
      <c r="K477">
        <f>_xlfn.NORM.S.INV(0.05)*_xlfn.STDEV.P($I$3:I477)</f>
        <v>-7.3300702030408726E-2</v>
      </c>
      <c r="L477">
        <f>_xlfn.PERCENTILE.EXC($H$3:H477,0.05)</f>
        <v>-2.5577268940607942E-2</v>
      </c>
      <c r="M477">
        <f>_xlfn.PERCENTILE.EXC($I$3:I477,0.05)</f>
        <v>-6.7198993984605257E-2</v>
      </c>
      <c r="N477">
        <f t="shared" si="22"/>
        <v>0</v>
      </c>
      <c r="O477">
        <f t="shared" si="23"/>
        <v>0</v>
      </c>
      <c r="P477">
        <f t="shared" si="20"/>
        <v>0</v>
      </c>
      <c r="Q477">
        <f t="shared" si="21"/>
        <v>0</v>
      </c>
    </row>
    <row r="478" spans="1:17">
      <c r="A478">
        <v>476</v>
      </c>
      <c r="B478" s="1">
        <v>43924</v>
      </c>
      <c r="C478">
        <f>LN(Precios!B478/Precios!B477)</f>
        <v>-1.6998019348138382E-2</v>
      </c>
      <c r="D478">
        <f>LN(Precios!C478/Precios!C477)</f>
        <v>-1.5456755334496553E-2</v>
      </c>
      <c r="E478">
        <f>LN(Precios!D478/Precios!D477)</f>
        <v>-3.2384281333632185E-2</v>
      </c>
      <c r="F478">
        <f>LN(Precios!G478/Precios!G477)</f>
        <v>-1.9604835414983743E-4</v>
      </c>
      <c r="G478">
        <f>SUMPRODUCT(Rendimientos!E478:F478,FE!$B$34:$C$34)</f>
        <v>2.4904369801129162E-2</v>
      </c>
      <c r="H478">
        <f>SUMPRODUCT(E478:F478,FE!$B$24:$C$24)</f>
        <v>-2.1343988439446376E-2</v>
      </c>
      <c r="I478">
        <f>SUMPRODUCT(E478:F478,FE!$B$34:$C$34)</f>
        <v>2.4904369801129162E-2</v>
      </c>
      <c r="J478">
        <f>_xlfn.NORM.S.INV(0.05)*_xlfn.STDEV.P($H$3:H478)</f>
        <v>-3.0276821526558275E-2</v>
      </c>
      <c r="K478">
        <f>_xlfn.NORM.S.INV(0.05)*_xlfn.STDEV.P($I$3:I478)</f>
        <v>-7.3254294478988666E-2</v>
      </c>
      <c r="L478">
        <f>_xlfn.PERCENTILE.EXC($H$3:H478,0.05)</f>
        <v>-2.5538747165059637E-2</v>
      </c>
      <c r="M478">
        <f>_xlfn.PERCENTILE.EXC($I$3:I478,0.05)</f>
        <v>-6.7141262893550727E-2</v>
      </c>
      <c r="N478">
        <f t="shared" si="22"/>
        <v>0</v>
      </c>
      <c r="O478">
        <f t="shared" si="23"/>
        <v>0</v>
      </c>
      <c r="P478">
        <f t="shared" si="20"/>
        <v>0</v>
      </c>
      <c r="Q478">
        <f t="shared" si="21"/>
        <v>0</v>
      </c>
    </row>
    <row r="479" spans="1:17">
      <c r="A479">
        <v>477</v>
      </c>
      <c r="B479" s="1">
        <v>43927</v>
      </c>
      <c r="C479">
        <f>LN(Precios!B479/Precios!B478)</f>
        <v>7.4462295012445459E-2</v>
      </c>
      <c r="D479">
        <f>LN(Precios!C479/Precios!C478)</f>
        <v>3.8730268149701375E-2</v>
      </c>
      <c r="E479">
        <f>LN(Precios!D479/Precios!D478)</f>
        <v>5.8943970231213991E-2</v>
      </c>
      <c r="F479">
        <f>LN(Precios!G479/Precios!G478)</f>
        <v>5.6700663393724822E-2</v>
      </c>
      <c r="G479">
        <f>SUMPRODUCT(Rendimientos!E479:F479,FE!$B$34:$C$34)</f>
        <v>5.4951330346848133E-2</v>
      </c>
      <c r="H479">
        <f>SUMPRODUCT(E479:F479,FE!$B$24:$C$24)</f>
        <v>5.8174534874100819E-2</v>
      </c>
      <c r="I479">
        <f>SUMPRODUCT(E479:F479,FE!$B$34:$C$34)</f>
        <v>5.4951330346848133E-2</v>
      </c>
      <c r="J479">
        <f>_xlfn.NORM.S.INV(0.05)*_xlfn.STDEV.P($H$3:H479)</f>
        <v>-3.0568073074633703E-2</v>
      </c>
      <c r="K479">
        <f>_xlfn.NORM.S.INV(0.05)*_xlfn.STDEV.P($I$3:I479)</f>
        <v>-7.3307955954579257E-2</v>
      </c>
      <c r="L479">
        <f>_xlfn.PERCENTILE.EXC($H$3:H479,0.05)</f>
        <v>-2.5500225389511327E-2</v>
      </c>
      <c r="M479">
        <f>_xlfn.PERCENTILE.EXC($I$3:I479,0.05)</f>
        <v>-6.7083531802496196E-2</v>
      </c>
      <c r="N479">
        <f t="shared" si="22"/>
        <v>0</v>
      </c>
      <c r="O479">
        <f t="shared" si="23"/>
        <v>0</v>
      </c>
      <c r="P479">
        <f t="shared" si="20"/>
        <v>0</v>
      </c>
      <c r="Q479">
        <f t="shared" si="21"/>
        <v>0</v>
      </c>
    </row>
    <row r="480" spans="1:17">
      <c r="A480">
        <v>478</v>
      </c>
      <c r="B480" s="1">
        <v>43928</v>
      </c>
      <c r="C480">
        <f>LN(Precios!B480/Precios!B479)</f>
        <v>-1.1527811069957925E-3</v>
      </c>
      <c r="D480">
        <f>LN(Precios!C480/Precios!C479)</f>
        <v>4.2012679512784985E-3</v>
      </c>
      <c r="E480">
        <f>LN(Precios!D480/Precios!D479)</f>
        <v>1.6532594462886525E-2</v>
      </c>
      <c r="F480">
        <f>LN(Precios!G480/Precios!G479)</f>
        <v>7.7366834279066611E-4</v>
      </c>
      <c r="G480">
        <f>SUMPRODUCT(Rendimientos!E480:F480,FE!$B$34:$C$34)</f>
        <v>-1.1515158929731326E-2</v>
      </c>
      <c r="H480">
        <f>SUMPRODUCT(E480:F480,FE!$B$24:$C$24)</f>
        <v>1.1127415490353456E-2</v>
      </c>
      <c r="I480">
        <f>SUMPRODUCT(E480:F480,FE!$B$34:$C$34)</f>
        <v>-1.1515158929731326E-2</v>
      </c>
      <c r="J480">
        <f>_xlfn.NORM.S.INV(0.05)*_xlfn.STDEV.P($H$3:H480)</f>
        <v>-3.0548824973894103E-2</v>
      </c>
      <c r="K480">
        <f>_xlfn.NORM.S.INV(0.05)*_xlfn.STDEV.P($I$3:I480)</f>
        <v>-7.3234004181323212E-2</v>
      </c>
      <c r="L480">
        <f>_xlfn.PERCENTILE.EXC($H$3:H480,0.05)</f>
        <v>-2.5461703613963022E-2</v>
      </c>
      <c r="M480">
        <f>_xlfn.PERCENTILE.EXC($I$3:I480,0.05)</f>
        <v>-6.702580071144168E-2</v>
      </c>
      <c r="N480">
        <f t="shared" si="22"/>
        <v>0</v>
      </c>
      <c r="O480">
        <f t="shared" si="23"/>
        <v>0</v>
      </c>
      <c r="P480">
        <f t="shared" si="20"/>
        <v>0</v>
      </c>
      <c r="Q480">
        <f t="shared" si="21"/>
        <v>0</v>
      </c>
    </row>
    <row r="481" spans="1:17">
      <c r="A481">
        <v>479</v>
      </c>
      <c r="B481" s="1">
        <v>43929</v>
      </c>
      <c r="C481">
        <f>LN(Precios!B481/Precios!B480)</f>
        <v>3.3839352835415878E-2</v>
      </c>
      <c r="D481">
        <f>LN(Precios!C481/Precios!C480)</f>
        <v>1.2003922471417947E-3</v>
      </c>
      <c r="E481">
        <f>LN(Precios!D481/Precios!D480)</f>
        <v>-1.6805895903521594E-3</v>
      </c>
      <c r="F481">
        <f>LN(Precios!G481/Precios!G480)</f>
        <v>3.2982219308535239E-2</v>
      </c>
      <c r="G481">
        <f>SUMPRODUCT(Rendimientos!E481:F481,FE!$B$34:$C$34)</f>
        <v>6.0012314385614926E-2</v>
      </c>
      <c r="H481">
        <f>SUMPRODUCT(E481:F481,FE!$B$24:$C$24)</f>
        <v>1.0208462008809644E-2</v>
      </c>
      <c r="I481">
        <f>SUMPRODUCT(E481:F481,FE!$B$34:$C$34)</f>
        <v>6.0012314385614926E-2</v>
      </c>
      <c r="J481">
        <f>_xlfn.NORM.S.INV(0.05)*_xlfn.STDEV.P($H$3:H481)</f>
        <v>-3.0527682356568272E-2</v>
      </c>
      <c r="K481">
        <f>_xlfn.NORM.S.INV(0.05)*_xlfn.STDEV.P($I$3:I481)</f>
        <v>-7.3310595624785133E-2</v>
      </c>
      <c r="L481">
        <f>_xlfn.PERCENTILE.EXC($H$3:H481,0.05)</f>
        <v>-2.5423181838414716E-2</v>
      </c>
      <c r="M481">
        <f>_xlfn.PERCENTILE.EXC($I$3:I481,0.05)</f>
        <v>-6.6968069620387149E-2</v>
      </c>
      <c r="N481">
        <f t="shared" si="22"/>
        <v>0</v>
      </c>
      <c r="O481">
        <f t="shared" si="23"/>
        <v>0</v>
      </c>
      <c r="P481">
        <f t="shared" si="20"/>
        <v>0</v>
      </c>
      <c r="Q481">
        <f t="shared" si="21"/>
        <v>0</v>
      </c>
    </row>
    <row r="482" spans="1:17">
      <c r="A482">
        <v>480</v>
      </c>
      <c r="B482" s="1">
        <v>43934</v>
      </c>
      <c r="C482">
        <f>LN(Precios!B482/Precios!B481)</f>
        <v>-1.8281095652280352E-3</v>
      </c>
      <c r="D482">
        <f>LN(Precios!C482/Precios!C481)</f>
        <v>1.3266564008298373E-3</v>
      </c>
      <c r="E482">
        <f>LN(Precios!D482/Precios!D481)</f>
        <v>2.3758266618852664E-2</v>
      </c>
      <c r="F482">
        <f>LN(Precios!G482/Precios!G481)</f>
        <v>-9.55415270687969E-3</v>
      </c>
      <c r="G482">
        <f>SUMPRODUCT(Rendimientos!E482:F482,FE!$B$34:$C$34)</f>
        <v>-3.5531212565147387E-2</v>
      </c>
      <c r="H482">
        <f>SUMPRODUCT(E482:F482,FE!$B$24:$C$24)</f>
        <v>1.2332387273302593E-2</v>
      </c>
      <c r="I482">
        <f>SUMPRODUCT(E482:F482,FE!$B$34:$C$34)</f>
        <v>-3.5531212565147387E-2</v>
      </c>
      <c r="J482">
        <f>_xlfn.NORM.S.INV(0.05)*_xlfn.STDEV.P($H$3:H482)</f>
        <v>-3.0511203063050364E-2</v>
      </c>
      <c r="K482">
        <f>_xlfn.NORM.S.INV(0.05)*_xlfn.STDEV.P($I$3:I482)</f>
        <v>-7.3275006488410094E-2</v>
      </c>
      <c r="L482">
        <f>_xlfn.PERCENTILE.EXC($H$3:H482,0.05)</f>
        <v>-2.5379158492340868E-2</v>
      </c>
      <c r="M482">
        <f>_xlfn.PERCENTILE.EXC($I$3:I482,0.05)</f>
        <v>-6.6908895694355541E-2</v>
      </c>
      <c r="N482">
        <f t="shared" si="22"/>
        <v>0</v>
      </c>
      <c r="O482">
        <f t="shared" si="23"/>
        <v>0</v>
      </c>
      <c r="P482">
        <f t="shared" si="20"/>
        <v>0</v>
      </c>
      <c r="Q482">
        <f t="shared" si="21"/>
        <v>0</v>
      </c>
    </row>
    <row r="483" spans="1:17">
      <c r="A483">
        <v>481</v>
      </c>
      <c r="B483" s="1">
        <v>43935</v>
      </c>
      <c r="C483">
        <f>LN(Precios!B483/Precios!B482)</f>
        <v>2.3616802824349435E-2</v>
      </c>
      <c r="D483">
        <f>LN(Precios!C483/Precios!C482)</f>
        <v>3.8269909796263091E-3</v>
      </c>
      <c r="E483">
        <f>LN(Precios!D483/Precios!D482)</f>
        <v>2.4150460232283122E-2</v>
      </c>
      <c r="F483">
        <f>LN(Precios!G483/Precios!G482)</f>
        <v>-1.9239873313709372E-2</v>
      </c>
      <c r="G483">
        <f>SUMPRODUCT(Rendimientos!E483:F483,FE!$B$34:$C$34)</f>
        <v>-5.3075701350485206E-2</v>
      </c>
      <c r="H483">
        <f>SUMPRODUCT(E483:F483,FE!$B$24:$C$24)</f>
        <v>9.2679411629844888E-3</v>
      </c>
      <c r="I483">
        <f>SUMPRODUCT(E483:F483,FE!$B$34:$C$34)</f>
        <v>-5.3075701350485206E-2</v>
      </c>
      <c r="J483">
        <f>_xlfn.NORM.S.INV(0.05)*_xlfn.STDEV.P($H$3:H483)</f>
        <v>-3.0488323452784981E-2</v>
      </c>
      <c r="K483">
        <f>_xlfn.NORM.S.INV(0.05)*_xlfn.STDEV.P($I$3:I483)</f>
        <v>-7.3294904218173473E-2</v>
      </c>
      <c r="L483">
        <f>_xlfn.PERCENTILE.EXC($H$3:H483,0.05)</f>
        <v>-2.5335135146267021E-2</v>
      </c>
      <c r="M483">
        <f>_xlfn.PERCENTILE.EXC($I$3:I483,0.05)</f>
        <v>-6.6849721768323947E-2</v>
      </c>
      <c r="N483">
        <f t="shared" si="22"/>
        <v>1</v>
      </c>
      <c r="O483">
        <f t="shared" si="23"/>
        <v>1</v>
      </c>
      <c r="P483">
        <f t="shared" si="20"/>
        <v>1</v>
      </c>
      <c r="Q483">
        <f t="shared" si="21"/>
        <v>1</v>
      </c>
    </row>
    <row r="484" spans="1:17">
      <c r="A484">
        <v>482</v>
      </c>
      <c r="B484" s="1">
        <v>43936</v>
      </c>
      <c r="C484">
        <f>LN(Precios!B484/Precios!B483)</f>
        <v>-1.8772792526868823E-2</v>
      </c>
      <c r="D484">
        <f>LN(Precios!C484/Precios!C483)</f>
        <v>-2.5981893753554888E-2</v>
      </c>
      <c r="E484">
        <f>LN(Precios!D484/Precios!D483)</f>
        <v>-2.540728835731345E-2</v>
      </c>
      <c r="F484">
        <f>LN(Precios!G484/Precios!G483)</f>
        <v>-7.0532611583795424E-2</v>
      </c>
      <c r="G484">
        <f>SUMPRODUCT(Rendimientos!E484:F484,FE!$B$34:$C$34)</f>
        <v>-0.10572138641026112</v>
      </c>
      <c r="H484">
        <f>SUMPRODUCT(E484:F484,FE!$B$24:$C$24)</f>
        <v>-4.0884894278791994E-2</v>
      </c>
      <c r="I484">
        <f>SUMPRODUCT(E484:F484,FE!$B$34:$C$34)</f>
        <v>-0.10572138641026112</v>
      </c>
      <c r="J484">
        <f>_xlfn.NORM.S.INV(0.05)*_xlfn.STDEV.P($H$3:H484)</f>
        <v>-3.0606159790336745E-2</v>
      </c>
      <c r="K484">
        <f>_xlfn.NORM.S.INV(0.05)*_xlfn.STDEV.P($I$3:I484)</f>
        <v>-7.3620585637087121E-2</v>
      </c>
      <c r="L484">
        <f>_xlfn.PERCENTILE.EXC($H$3:H484,0.05)</f>
        <v>-2.6078052022735932E-2</v>
      </c>
      <c r="M484">
        <f>_xlfn.PERCENTILE.EXC($I$3:I484,0.05)</f>
        <v>-6.794949816831411E-2</v>
      </c>
      <c r="N484">
        <f t="shared" si="22"/>
        <v>0</v>
      </c>
      <c r="O484">
        <f t="shared" si="23"/>
        <v>0</v>
      </c>
      <c r="P484">
        <f t="shared" si="20"/>
        <v>0</v>
      </c>
      <c r="Q484">
        <f t="shared" si="21"/>
        <v>0</v>
      </c>
    </row>
    <row r="485" spans="1:17">
      <c r="A485">
        <v>483</v>
      </c>
      <c r="B485" s="1">
        <v>43937</v>
      </c>
      <c r="C485">
        <f>LN(Precios!B485/Precios!B484)</f>
        <v>1.4170309222267476E-3</v>
      </c>
      <c r="D485">
        <f>LN(Precios!C485/Precios!C484)</f>
        <v>-2.8245234816833362E-3</v>
      </c>
      <c r="E485">
        <f>LN(Precios!D485/Precios!D484)</f>
        <v>-1.3145912085612992E-2</v>
      </c>
      <c r="F485">
        <f>LN(Precios!G485/Precios!G484)</f>
        <v>-1.792645106918166E-2</v>
      </c>
      <c r="G485">
        <f>SUMPRODUCT(Rendimientos!E485:F485,FE!$B$34:$C$34)</f>
        <v>-2.1654320429754303E-2</v>
      </c>
      <c r="H485">
        <f>SUMPRODUCT(E485:F485,FE!$B$24:$C$24)</f>
        <v>-1.4785596705899975E-2</v>
      </c>
      <c r="I485">
        <f>SUMPRODUCT(E485:F485,FE!$B$34:$C$34)</f>
        <v>-2.1654320429754303E-2</v>
      </c>
      <c r="J485">
        <f>_xlfn.NORM.S.INV(0.05)*_xlfn.STDEV.P($H$3:H485)</f>
        <v>-3.0592845852106924E-2</v>
      </c>
      <c r="K485">
        <f>_xlfn.NORM.S.INV(0.05)*_xlfn.STDEV.P($I$3:I485)</f>
        <v>-7.355712140674793E-2</v>
      </c>
      <c r="L485">
        <f>_xlfn.PERCENTILE.EXC($H$3:H485,0.05)</f>
        <v>-2.6039530247187623E-2</v>
      </c>
      <c r="M485">
        <f>_xlfn.PERCENTILE.EXC($I$3:I485,0.05)</f>
        <v>-6.7891767077259579E-2</v>
      </c>
      <c r="N485">
        <f t="shared" si="22"/>
        <v>0</v>
      </c>
      <c r="O485">
        <f t="shared" si="23"/>
        <v>0</v>
      </c>
      <c r="P485">
        <f t="shared" si="20"/>
        <v>0</v>
      </c>
      <c r="Q485">
        <f t="shared" si="21"/>
        <v>0</v>
      </c>
    </row>
    <row r="486" spans="1:17">
      <c r="A486">
        <v>484</v>
      </c>
      <c r="B486" s="1">
        <v>43938</v>
      </c>
      <c r="C486">
        <f>LN(Precios!B486/Precios!B485)</f>
        <v>2.9504337372522445E-2</v>
      </c>
      <c r="D486">
        <f>LN(Precios!C486/Precios!C485)</f>
        <v>2.8711726656779089E-2</v>
      </c>
      <c r="E486">
        <f>LN(Precios!D486/Precios!D485)</f>
        <v>4.4196025535307659E-2</v>
      </c>
      <c r="F486">
        <f>LN(Precios!G486/Precios!G485)</f>
        <v>5.3654291531710759E-2</v>
      </c>
      <c r="G486">
        <f>SUMPRODUCT(Rendimientos!E486:F486,FE!$B$34:$C$34)</f>
        <v>6.1029857369229827E-2</v>
      </c>
      <c r="H486">
        <f>SUMPRODUCT(E486:F486,FE!$B$24:$C$24)</f>
        <v>4.7440131135573757E-2</v>
      </c>
      <c r="I486">
        <f>SUMPRODUCT(E486:F486,FE!$B$34:$C$34)</f>
        <v>6.1029857369229827E-2</v>
      </c>
      <c r="J486">
        <f>_xlfn.NORM.S.INV(0.05)*_xlfn.STDEV.P($H$3:H486)</f>
        <v>-3.077140354083991E-2</v>
      </c>
      <c r="K486">
        <f>_xlfn.NORM.S.INV(0.05)*_xlfn.STDEV.P($I$3:I486)</f>
        <v>-7.3638245595783552E-2</v>
      </c>
      <c r="L486">
        <f>_xlfn.PERCENTILE.EXC($H$3:H486,0.05)</f>
        <v>-2.6001008471639317E-2</v>
      </c>
      <c r="M486">
        <f>_xlfn.PERCENTILE.EXC($I$3:I486,0.05)</f>
        <v>-6.7834035986205049E-2</v>
      </c>
      <c r="N486">
        <f t="shared" si="22"/>
        <v>1</v>
      </c>
      <c r="O486">
        <f t="shared" si="23"/>
        <v>0</v>
      </c>
      <c r="P486">
        <f t="shared" si="20"/>
        <v>1</v>
      </c>
      <c r="Q486">
        <f t="shared" si="21"/>
        <v>0</v>
      </c>
    </row>
    <row r="487" spans="1:17">
      <c r="A487">
        <v>485</v>
      </c>
      <c r="B487" s="1">
        <v>43941</v>
      </c>
      <c r="C487">
        <f>LN(Precios!B487/Precios!B486)</f>
        <v>-2.472515928172795E-2</v>
      </c>
      <c r="D487">
        <f>LN(Precios!C487/Precios!C486)</f>
        <v>-7.6868158051221656E-3</v>
      </c>
      <c r="E487">
        <f>LN(Precios!D487/Precios!D486)</f>
        <v>-4.1846308378234914E-2</v>
      </c>
      <c r="F487">
        <f>LN(Precios!G487/Precios!G486)</f>
        <v>-1.8863950368355031E-2</v>
      </c>
      <c r="G487">
        <f>SUMPRODUCT(Rendimientos!E487:F487,FE!$B$34:$C$34)</f>
        <v>-9.4228326068804269E-4</v>
      </c>
      <c r="H487">
        <f>SUMPRODUCT(E487:F487,FE!$B$24:$C$24)</f>
        <v>-3.3963553087198999E-2</v>
      </c>
      <c r="I487">
        <f>SUMPRODUCT(E487:F487,FE!$B$34:$C$34)</f>
        <v>-9.4228326068804269E-4</v>
      </c>
      <c r="J487">
        <f>_xlfn.NORM.S.INV(0.05)*_xlfn.STDEV.P($H$3:H487)</f>
        <v>-3.0840704700989218E-2</v>
      </c>
      <c r="K487">
        <f>_xlfn.NORM.S.INV(0.05)*_xlfn.STDEV.P($I$3:I487)</f>
        <v>-7.3562486229141563E-2</v>
      </c>
      <c r="L487">
        <f>_xlfn.PERCENTILE.EXC($H$3:H487,0.05)</f>
        <v>-2.7223601919984936E-2</v>
      </c>
      <c r="M487">
        <f>_xlfn.PERCENTILE.EXC($I$3:I487,0.05)</f>
        <v>-6.7776304895150519E-2</v>
      </c>
      <c r="N487">
        <f t="shared" si="22"/>
        <v>0</v>
      </c>
      <c r="O487">
        <f t="shared" si="23"/>
        <v>0</v>
      </c>
      <c r="P487">
        <f t="shared" si="20"/>
        <v>0</v>
      </c>
      <c r="Q487">
        <f t="shared" si="21"/>
        <v>0</v>
      </c>
    </row>
    <row r="488" spans="1:17">
      <c r="A488">
        <v>486</v>
      </c>
      <c r="B488" s="1">
        <v>43942</v>
      </c>
      <c r="C488">
        <f>LN(Precios!B488/Precios!B487)</f>
        <v>-2.7066970650833508E-2</v>
      </c>
      <c r="D488">
        <f>LN(Precios!C488/Precios!C487)</f>
        <v>-1.710691549998735E-2</v>
      </c>
      <c r="E488">
        <f>LN(Precios!D488/Precios!D487)</f>
        <v>-1.6962931387423955E-2</v>
      </c>
      <c r="F488">
        <f>LN(Precios!G488/Precios!G487)</f>
        <v>-3.6504209507293939E-2</v>
      </c>
      <c r="G488">
        <f>SUMPRODUCT(Rendimientos!E488:F488,FE!$B$34:$C$34)</f>
        <v>-5.1742518873638947E-2</v>
      </c>
      <c r="H488">
        <f>SUMPRODUCT(E488:F488,FE!$B$24:$C$24)</f>
        <v>-2.3665425249315308E-2</v>
      </c>
      <c r="I488">
        <f>SUMPRODUCT(E488:F488,FE!$B$34:$C$34)</f>
        <v>-5.1742518873638947E-2</v>
      </c>
      <c r="J488">
        <f>_xlfn.NORM.S.INV(0.05)*_xlfn.STDEV.P($H$3:H488)</f>
        <v>-3.0856886175331378E-2</v>
      </c>
      <c r="K488">
        <f>_xlfn.NORM.S.INV(0.05)*_xlfn.STDEV.P($I$3:I488)</f>
        <v>-7.3575741829691274E-2</v>
      </c>
      <c r="L488">
        <f>_xlfn.PERCENTILE.EXC($H$3:H488,0.05)</f>
        <v>-2.7150031593513216E-2</v>
      </c>
      <c r="M488">
        <f>_xlfn.PERCENTILE.EXC($I$3:I488,0.05)</f>
        <v>-6.7718573804096002E-2</v>
      </c>
      <c r="N488">
        <f t="shared" si="22"/>
        <v>0</v>
      </c>
      <c r="O488">
        <f t="shared" si="23"/>
        <v>0</v>
      </c>
      <c r="P488">
        <f t="shared" si="20"/>
        <v>0</v>
      </c>
      <c r="Q488">
        <f t="shared" si="21"/>
        <v>0</v>
      </c>
    </row>
    <row r="489" spans="1:17">
      <c r="A489">
        <v>487</v>
      </c>
      <c r="B489" s="1">
        <v>43943</v>
      </c>
      <c r="C489">
        <f>LN(Precios!B489/Precios!B488)</f>
        <v>1.9656206496477275E-2</v>
      </c>
      <c r="D489">
        <f>LN(Precios!C489/Precios!C488)</f>
        <v>9.7355096025071291E-3</v>
      </c>
      <c r="E489">
        <f>LN(Precios!D489/Precios!D488)</f>
        <v>4.4658437740362584E-3</v>
      </c>
      <c r="F489">
        <f>LN(Precios!G489/Precios!G488)</f>
        <v>1.2438091207021707E-3</v>
      </c>
      <c r="G489">
        <f>SUMPRODUCT(Rendimientos!E489:F489,FE!$B$34:$C$34)</f>
        <v>-1.2687369131554982E-3</v>
      </c>
      <c r="H489">
        <f>SUMPRODUCT(E489:F489,FE!$B$24:$C$24)</f>
        <v>3.3607130167592294E-3</v>
      </c>
      <c r="I489">
        <f>SUMPRODUCT(E489:F489,FE!$B$34:$C$34)</f>
        <v>-1.2687369131554982E-3</v>
      </c>
      <c r="J489">
        <f>_xlfn.NORM.S.INV(0.05)*_xlfn.STDEV.P($H$3:H489)</f>
        <v>-3.0826634447654658E-2</v>
      </c>
      <c r="K489">
        <f>_xlfn.NORM.S.INV(0.05)*_xlfn.STDEV.P($I$3:I489)</f>
        <v>-7.350032048233493E-2</v>
      </c>
      <c r="L489">
        <f>_xlfn.PERCENTILE.EXC($H$3:H489,0.05)</f>
        <v>-2.7076461267041496E-2</v>
      </c>
      <c r="M489">
        <f>_xlfn.PERCENTILE.EXC($I$3:I489,0.05)</f>
        <v>-6.7660842713041472E-2</v>
      </c>
      <c r="N489">
        <f t="shared" si="22"/>
        <v>0</v>
      </c>
      <c r="O489">
        <f t="shared" si="23"/>
        <v>0</v>
      </c>
      <c r="P489">
        <f t="shared" si="20"/>
        <v>0</v>
      </c>
      <c r="Q489">
        <f t="shared" si="21"/>
        <v>0</v>
      </c>
    </row>
    <row r="490" spans="1:17">
      <c r="A490">
        <v>488</v>
      </c>
      <c r="B490" s="1">
        <v>43944</v>
      </c>
      <c r="C490">
        <f>LN(Precios!B490/Precios!B489)</f>
        <v>1.6786168464746998E-3</v>
      </c>
      <c r="D490">
        <f>LN(Precios!C490/Precios!C489)</f>
        <v>4.8930504325055732E-4</v>
      </c>
      <c r="E490">
        <f>LN(Precios!D490/Precios!D489)</f>
        <v>9.9014802793942282E-5</v>
      </c>
      <c r="F490">
        <f>LN(Precios!G490/Precios!G489)</f>
        <v>-3.3233031421621602E-2</v>
      </c>
      <c r="G490">
        <f>SUMPRODUCT(Rendimientos!E490:F490,FE!$B$34:$C$34)</f>
        <v>-5.9225396356261575E-2</v>
      </c>
      <c r="H490">
        <f>SUMPRODUCT(E490:F490,FE!$B$24:$C$24)</f>
        <v>-1.1333596403750335E-2</v>
      </c>
      <c r="I490">
        <f>SUMPRODUCT(E490:F490,FE!$B$34:$C$34)</f>
        <v>-5.9225396356261575E-2</v>
      </c>
      <c r="J490">
        <f>_xlfn.NORM.S.INV(0.05)*_xlfn.STDEV.P($H$3:H490)</f>
        <v>-3.0805304825898348E-2</v>
      </c>
      <c r="K490">
        <f>_xlfn.NORM.S.INV(0.05)*_xlfn.STDEV.P($I$3:I490)</f>
        <v>-7.3542691418185202E-2</v>
      </c>
      <c r="L490">
        <f>_xlfn.PERCENTILE.EXC($H$3:H490,0.05)</f>
        <v>-2.7002890940569773E-2</v>
      </c>
      <c r="M490">
        <f>_xlfn.PERCENTILE.EXC($I$3:I490,0.05)</f>
        <v>-6.7603111621986942E-2</v>
      </c>
      <c r="N490">
        <f t="shared" si="22"/>
        <v>0</v>
      </c>
      <c r="O490">
        <f t="shared" si="23"/>
        <v>0</v>
      </c>
      <c r="P490">
        <f t="shared" si="20"/>
        <v>0</v>
      </c>
      <c r="Q490">
        <f t="shared" si="21"/>
        <v>0</v>
      </c>
    </row>
    <row r="491" spans="1:17">
      <c r="A491">
        <v>489</v>
      </c>
      <c r="B491" s="1">
        <v>43945</v>
      </c>
      <c r="C491">
        <f>LN(Precios!B491/Precios!B490)</f>
        <v>1.0996392725688206E-2</v>
      </c>
      <c r="D491">
        <f>LN(Precios!C491/Precios!C490)</f>
        <v>1.0060610153389674E-2</v>
      </c>
      <c r="E491">
        <f>LN(Precios!D491/Precios!D490)</f>
        <v>1.8794209004091181E-3</v>
      </c>
      <c r="F491">
        <f>LN(Precios!G491/Precios!G490)</f>
        <v>3.2705718097487728E-2</v>
      </c>
      <c r="G491">
        <f>SUMPRODUCT(Rendimientos!E491:F491,FE!$B$34:$C$34)</f>
        <v>5.6744097287758574E-2</v>
      </c>
      <c r="H491">
        <f>SUMPRODUCT(E491:F491,FE!$B$24:$C$24)</f>
        <v>1.2452581288427418E-2</v>
      </c>
      <c r="I491">
        <f>SUMPRODUCT(E491:F491,FE!$B$34:$C$34)</f>
        <v>5.6744097287758574E-2</v>
      </c>
      <c r="J491">
        <f>_xlfn.NORM.S.INV(0.05)*_xlfn.STDEV.P($H$3:H491)</f>
        <v>-3.0789215539131561E-2</v>
      </c>
      <c r="K491">
        <f>_xlfn.NORM.S.INV(0.05)*_xlfn.STDEV.P($I$3:I491)</f>
        <v>-7.3603356009967813E-2</v>
      </c>
      <c r="L491">
        <f>_xlfn.PERCENTILE.EXC($H$3:H491,0.05)</f>
        <v>-2.6929320614098057E-2</v>
      </c>
      <c r="M491">
        <f>_xlfn.PERCENTILE.EXC($I$3:I491,0.05)</f>
        <v>-6.7545380530932425E-2</v>
      </c>
      <c r="N491">
        <f t="shared" si="22"/>
        <v>0</v>
      </c>
      <c r="O491">
        <f t="shared" si="23"/>
        <v>0</v>
      </c>
      <c r="P491">
        <f t="shared" si="20"/>
        <v>0</v>
      </c>
      <c r="Q491">
        <f t="shared" si="21"/>
        <v>0</v>
      </c>
    </row>
    <row r="492" spans="1:17">
      <c r="A492">
        <v>490</v>
      </c>
      <c r="B492" s="1">
        <v>43948</v>
      </c>
      <c r="C492">
        <f>LN(Precios!B492/Precios!B491)</f>
        <v>1.4966554005730682E-2</v>
      </c>
      <c r="D492">
        <f>LN(Precios!C492/Precios!C491)</f>
        <v>1.0963246701559745E-2</v>
      </c>
      <c r="E492">
        <f>LN(Precios!D492/Precios!D491)</f>
        <v>4.7005033967315327E-2</v>
      </c>
      <c r="F492">
        <f>LN(Precios!G492/Precios!G491)</f>
        <v>4.2015623334197441E-4</v>
      </c>
      <c r="G492">
        <f>SUMPRODUCT(Rendimientos!E492:F492,FE!$B$34:$C$34)</f>
        <v>-3.590678074330475E-2</v>
      </c>
      <c r="H492">
        <f>SUMPRODUCT(E492:F492,FE!$B$24:$C$24)</f>
        <v>3.1026813138892207E-2</v>
      </c>
      <c r="I492">
        <f>SUMPRODUCT(E492:F492,FE!$B$34:$C$34)</f>
        <v>-3.590678074330475E-2</v>
      </c>
      <c r="J492">
        <f>_xlfn.NORM.S.INV(0.05)*_xlfn.STDEV.P($H$3:H492)</f>
        <v>-3.0847446906208911E-2</v>
      </c>
      <c r="K492">
        <f>_xlfn.NORM.S.INV(0.05)*_xlfn.STDEV.P($I$3:I492)</f>
        <v>-7.3568044813312125E-2</v>
      </c>
      <c r="L492">
        <f>_xlfn.PERCENTILE.EXC($H$3:H492,0.05)</f>
        <v>-2.6855750287626337E-2</v>
      </c>
      <c r="M492">
        <f>_xlfn.PERCENTILE.EXC($I$3:I492,0.05)</f>
        <v>-6.7487649439877895E-2</v>
      </c>
      <c r="N492">
        <f t="shared" si="22"/>
        <v>0</v>
      </c>
      <c r="O492">
        <f t="shared" si="23"/>
        <v>0</v>
      </c>
      <c r="P492">
        <f t="shared" si="20"/>
        <v>0</v>
      </c>
      <c r="Q492">
        <f t="shared" si="21"/>
        <v>0</v>
      </c>
    </row>
    <row r="493" spans="1:17">
      <c r="A493">
        <v>491</v>
      </c>
      <c r="B493" s="1">
        <v>43949</v>
      </c>
      <c r="C493">
        <f>LN(Precios!B493/Precios!B492)</f>
        <v>-1.3363650584148081E-3</v>
      </c>
      <c r="D493">
        <f>LN(Precios!C493/Precios!C492)</f>
        <v>2.4372206476005808E-2</v>
      </c>
      <c r="E493">
        <f>LN(Precios!D493/Precios!D492)</f>
        <v>1.4132946244642414E-3</v>
      </c>
      <c r="F493">
        <f>LN(Precios!G493/Precios!G492)</f>
        <v>2.4849323406080877E-2</v>
      </c>
      <c r="G493">
        <f>SUMPRODUCT(Rendimientos!E493:F493,FE!$B$34:$C$34)</f>
        <v>4.3124763461852206E-2</v>
      </c>
      <c r="H493">
        <f>SUMPRODUCT(E493:F493,FE!$B$24:$C$24)</f>
        <v>9.4516551703986706E-3</v>
      </c>
      <c r="I493">
        <f>SUMPRODUCT(E493:F493,FE!$B$34:$C$34)</f>
        <v>4.3124763461852206E-2</v>
      </c>
      <c r="J493">
        <f>_xlfn.NORM.S.INV(0.05)*_xlfn.STDEV.P($H$3:H493)</f>
        <v>-3.0824978321153686E-2</v>
      </c>
      <c r="K493">
        <f>_xlfn.NORM.S.INV(0.05)*_xlfn.STDEV.P($I$3:I493)</f>
        <v>-7.357390257352972E-2</v>
      </c>
      <c r="L493">
        <f>_xlfn.PERCENTILE.EXC($H$3:H493,0.05)</f>
        <v>-2.6782179961154614E-2</v>
      </c>
      <c r="M493">
        <f>_xlfn.PERCENTILE.EXC($I$3:I493,0.05)</f>
        <v>-6.7429918348823364E-2</v>
      </c>
      <c r="N493">
        <f t="shared" si="22"/>
        <v>0</v>
      </c>
      <c r="O493">
        <f t="shared" si="23"/>
        <v>0</v>
      </c>
      <c r="P493">
        <f t="shared" si="20"/>
        <v>0</v>
      </c>
      <c r="Q493">
        <f t="shared" si="21"/>
        <v>0</v>
      </c>
    </row>
    <row r="494" spans="1:17">
      <c r="A494">
        <v>492</v>
      </c>
      <c r="B494" s="1">
        <v>43950</v>
      </c>
      <c r="C494">
        <f>LN(Precios!B494/Precios!B493)</f>
        <v>2.1845765519901902E-2</v>
      </c>
      <c r="D494">
        <f>LN(Precios!C494/Precios!C493)</f>
        <v>2.8592515436573859E-2</v>
      </c>
      <c r="E494">
        <f>LN(Precios!D494/Precios!D493)</f>
        <v>5.5310260288915392E-2</v>
      </c>
      <c r="F494">
        <f>LN(Precios!G494/Precios!G493)</f>
        <v>6.1279177922236763E-2</v>
      </c>
      <c r="G494">
        <f>SUMPRODUCT(Rendimientos!E494:F494,FE!$B$34:$C$34)</f>
        <v>6.5933746212030298E-2</v>
      </c>
      <c r="H494">
        <f>SUMPRODUCT(E494:F494,FE!$B$24:$C$24)</f>
        <v>5.7357548780183114E-2</v>
      </c>
      <c r="I494">
        <f>SUMPRODUCT(E494:F494,FE!$B$34:$C$34)</f>
        <v>6.5933746212030298E-2</v>
      </c>
      <c r="J494">
        <f>_xlfn.NORM.S.INV(0.05)*_xlfn.STDEV.P($H$3:H494)</f>
        <v>-3.1091002398305454E-2</v>
      </c>
      <c r="K494">
        <f>_xlfn.NORM.S.INV(0.05)*_xlfn.STDEV.P($I$3:I494)</f>
        <v>-7.3677670672812542E-2</v>
      </c>
      <c r="L494">
        <f>_xlfn.PERCENTILE.EXC($H$3:H494,0.05)</f>
        <v>-2.6708609634682891E-2</v>
      </c>
      <c r="M494">
        <f>_xlfn.PERCENTILE.EXC($I$3:I494,0.05)</f>
        <v>-6.7372187257768834E-2</v>
      </c>
      <c r="N494">
        <f t="shared" si="22"/>
        <v>0</v>
      </c>
      <c r="O494">
        <f t="shared" si="23"/>
        <v>0</v>
      </c>
      <c r="P494">
        <f t="shared" si="20"/>
        <v>0</v>
      </c>
      <c r="Q494">
        <f t="shared" si="21"/>
        <v>0</v>
      </c>
    </row>
    <row r="495" spans="1:17">
      <c r="A495">
        <v>493</v>
      </c>
      <c r="B495" s="1">
        <v>43951</v>
      </c>
      <c r="C495">
        <f>LN(Precios!B495/Precios!B494)</f>
        <v>-1.1765855242360113E-2</v>
      </c>
      <c r="D495">
        <f>LN(Precios!C495/Precios!C494)</f>
        <v>-1.0907632258303645E-2</v>
      </c>
      <c r="E495">
        <f>LN(Precios!D495/Precios!D494)</f>
        <v>-3.7209374223295892E-2</v>
      </c>
      <c r="F495">
        <f>LN(Precios!G495/Precios!G494)</f>
        <v>1.4521174483805134E-2</v>
      </c>
      <c r="G495">
        <f>SUMPRODUCT(Rendimientos!E495:F495,FE!$B$34:$C$34)</f>
        <v>5.4860711133050084E-2</v>
      </c>
      <c r="H495">
        <f>SUMPRODUCT(E495:F495,FE!$B$24:$C$24)</f>
        <v>-1.946623157649735E-2</v>
      </c>
      <c r="I495">
        <f>SUMPRODUCT(E495:F495,FE!$B$34:$C$34)</f>
        <v>5.4860711133050084E-2</v>
      </c>
      <c r="J495">
        <f>_xlfn.NORM.S.INV(0.05)*_xlfn.STDEV.P($H$3:H495)</f>
        <v>-3.109137966810116E-2</v>
      </c>
      <c r="K495">
        <f>_xlfn.NORM.S.INV(0.05)*_xlfn.STDEV.P($I$3:I495)</f>
        <v>-7.3727916713553623E-2</v>
      </c>
      <c r="L495">
        <f>_xlfn.PERCENTILE.EXC($H$3:H495,0.05)</f>
        <v>-2.6635039308211171E-2</v>
      </c>
      <c r="M495">
        <f>_xlfn.PERCENTILE.EXC($I$3:I495,0.05)</f>
        <v>-6.7314456166714304E-2</v>
      </c>
      <c r="N495">
        <f t="shared" si="22"/>
        <v>0</v>
      </c>
      <c r="O495">
        <f t="shared" si="23"/>
        <v>0</v>
      </c>
      <c r="P495">
        <f t="shared" si="20"/>
        <v>0</v>
      </c>
      <c r="Q495">
        <f t="shared" si="21"/>
        <v>0</v>
      </c>
    </row>
    <row r="496" spans="1:17">
      <c r="A496">
        <v>494</v>
      </c>
      <c r="B496" s="1">
        <v>43955</v>
      </c>
      <c r="C496">
        <f>LN(Precios!B496/Precios!B495)</f>
        <v>-2.478363889227082E-2</v>
      </c>
      <c r="D496">
        <f>LN(Precios!C496/Precios!C495)</f>
        <v>-2.7369391337260323E-3</v>
      </c>
      <c r="E496">
        <f>LN(Precios!D496/Precios!D495)</f>
        <v>-4.7044116582563932E-2</v>
      </c>
      <c r="F496">
        <f>LN(Precios!G496/Precios!G495)</f>
        <v>3.0091686984972776E-2</v>
      </c>
      <c r="G496">
        <f>SUMPRODUCT(Rendimientos!E496:F496,FE!$B$34:$C$34)</f>
        <v>9.0242268271083809E-2</v>
      </c>
      <c r="H496">
        <f>SUMPRODUCT(E496:F496,FE!$B$24:$C$24)</f>
        <v>-2.0587185425242488E-2</v>
      </c>
      <c r="I496">
        <f>SUMPRODUCT(E496:F496,FE!$B$34:$C$34)</f>
        <v>9.0242268271083809E-2</v>
      </c>
      <c r="J496">
        <f>_xlfn.NORM.S.INV(0.05)*_xlfn.STDEV.P($H$3:H496)</f>
        <v>-3.1095479871034955E-2</v>
      </c>
      <c r="K496">
        <f>_xlfn.NORM.S.INV(0.05)*_xlfn.STDEV.P($I$3:I496)</f>
        <v>-7.3975222133214821E-2</v>
      </c>
      <c r="L496">
        <f>_xlfn.PERCENTILE.EXC($H$3:H496,0.05)</f>
        <v>-2.6561468981739455E-2</v>
      </c>
      <c r="M496">
        <f>_xlfn.PERCENTILE.EXC($I$3:I496,0.05)</f>
        <v>-6.7256725075659787E-2</v>
      </c>
      <c r="N496">
        <f t="shared" si="22"/>
        <v>0</v>
      </c>
      <c r="O496">
        <f t="shared" si="23"/>
        <v>0</v>
      </c>
      <c r="P496">
        <f t="shared" si="20"/>
        <v>0</v>
      </c>
      <c r="Q496">
        <f t="shared" si="21"/>
        <v>0</v>
      </c>
    </row>
    <row r="497" spans="1:17">
      <c r="A497">
        <v>495</v>
      </c>
      <c r="B497" s="1">
        <v>43956</v>
      </c>
      <c r="C497">
        <f>LN(Precios!B497/Precios!B496)</f>
        <v>5.5982519718244216E-3</v>
      </c>
      <c r="D497">
        <f>LN(Precios!C497/Precios!C496)</f>
        <v>6.7308601179261558E-3</v>
      </c>
      <c r="E497">
        <f>LN(Precios!D497/Precios!D496)</f>
        <v>-2.0760635952741364E-2</v>
      </c>
      <c r="F497">
        <f>LN(Precios!G497/Precios!G496)</f>
        <v>-6.4227676280303354E-3</v>
      </c>
      <c r="G497">
        <f>SUMPRODUCT(Rendimientos!E497:F497,FE!$B$34:$C$34)</f>
        <v>4.7579172711680068E-3</v>
      </c>
      <c r="H497">
        <f>SUMPRODUCT(E497:F497,FE!$B$24:$C$24)</f>
        <v>-1.5842867839034096E-2</v>
      </c>
      <c r="I497">
        <f>SUMPRODUCT(E497:F497,FE!$B$34:$C$34)</f>
        <v>4.7579172711680068E-3</v>
      </c>
      <c r="J497">
        <f>_xlfn.NORM.S.INV(0.05)*_xlfn.STDEV.P($H$3:H497)</f>
        <v>-3.1084684426616969E-2</v>
      </c>
      <c r="K497">
        <f>_xlfn.NORM.S.INV(0.05)*_xlfn.STDEV.P($I$3:I497)</f>
        <v>-7.3902582751397383E-2</v>
      </c>
      <c r="L497">
        <f>_xlfn.PERCENTILE.EXC($H$3:H497,0.05)</f>
        <v>-2.6487898655267732E-2</v>
      </c>
      <c r="M497">
        <f>_xlfn.PERCENTILE.EXC($I$3:I497,0.05)</f>
        <v>-6.7198993984605257E-2</v>
      </c>
      <c r="N497">
        <f t="shared" si="22"/>
        <v>0</v>
      </c>
      <c r="O497">
        <f t="shared" si="23"/>
        <v>0</v>
      </c>
      <c r="P497">
        <f t="shared" si="20"/>
        <v>0</v>
      </c>
      <c r="Q497">
        <f t="shared" si="21"/>
        <v>0</v>
      </c>
    </row>
    <row r="498" spans="1:17">
      <c r="A498">
        <v>496</v>
      </c>
      <c r="B498" s="1">
        <v>43957</v>
      </c>
      <c r="C498">
        <f>LN(Precios!B498/Precios!B497)</f>
        <v>-9.1887262346528418E-3</v>
      </c>
      <c r="D498">
        <f>LN(Precios!C498/Precios!C497)</f>
        <v>1.0057928121611992E-2</v>
      </c>
      <c r="E498">
        <f>LN(Precios!D498/Precios!D497)</f>
        <v>-1.7827082070985146E-3</v>
      </c>
      <c r="F498">
        <f>LN(Precios!G498/Precios!G497)</f>
        <v>2.3852804754793084E-2</v>
      </c>
      <c r="G498">
        <f>SUMPRODUCT(Rendimientos!E498:F498,FE!$B$34:$C$34)</f>
        <v>4.3843404902950155E-2</v>
      </c>
      <c r="H498">
        <f>SUMPRODUCT(E498:F498,FE!$B$24:$C$24)</f>
        <v>7.0100568935016639E-3</v>
      </c>
      <c r="I498">
        <f>SUMPRODUCT(E498:F498,FE!$B$34:$C$34)</f>
        <v>4.3843404902950155E-2</v>
      </c>
      <c r="J498">
        <f>_xlfn.NORM.S.INV(0.05)*_xlfn.STDEV.P($H$3:H498)</f>
        <v>-3.1058332561406374E-2</v>
      </c>
      <c r="K498">
        <f>_xlfn.NORM.S.INV(0.05)*_xlfn.STDEV.P($I$3:I498)</f>
        <v>-7.3908238224084086E-2</v>
      </c>
      <c r="L498">
        <f>_xlfn.PERCENTILE.EXC($H$3:H498,0.05)</f>
        <v>-2.6414328328796012E-2</v>
      </c>
      <c r="M498">
        <f>_xlfn.PERCENTILE.EXC($I$3:I498,0.05)</f>
        <v>-6.7141262893550727E-2</v>
      </c>
      <c r="N498">
        <f t="shared" si="22"/>
        <v>0</v>
      </c>
      <c r="O498">
        <f t="shared" si="23"/>
        <v>0</v>
      </c>
      <c r="P498">
        <f t="shared" si="20"/>
        <v>0</v>
      </c>
      <c r="Q498">
        <f t="shared" si="21"/>
        <v>0</v>
      </c>
    </row>
    <row r="499" spans="1:17">
      <c r="A499">
        <v>497</v>
      </c>
      <c r="B499" s="1">
        <v>43958</v>
      </c>
      <c r="C499">
        <f>LN(Precios!B499/Precios!B498)</f>
        <v>8.8872122553113712E-3</v>
      </c>
      <c r="D499">
        <f>LN(Precios!C499/Precios!C498)</f>
        <v>-5.2532961971036019E-3</v>
      </c>
      <c r="E499">
        <f>LN(Precios!D499/Precios!D498)</f>
        <v>4.5442548344939417E-2</v>
      </c>
      <c r="F499">
        <f>LN(Precios!G499/Precios!G498)</f>
        <v>5.4954093010112139E-3</v>
      </c>
      <c r="G499">
        <f>SUMPRODUCT(Rendimientos!E499:F499,FE!$B$34:$C$34)</f>
        <v>-2.5655412017723853E-2</v>
      </c>
      <c r="H499">
        <f>SUMPRODUCT(E499:F499,FE!$B$24:$C$24)</f>
        <v>3.1741015998915441E-2</v>
      </c>
      <c r="I499">
        <f>SUMPRODUCT(E499:F499,FE!$B$34:$C$34)</f>
        <v>-2.5655412017723853E-2</v>
      </c>
      <c r="J499">
        <f>_xlfn.NORM.S.INV(0.05)*_xlfn.STDEV.P($H$3:H499)</f>
        <v>-3.1118097490839419E-2</v>
      </c>
      <c r="K499">
        <f>_xlfn.NORM.S.INV(0.05)*_xlfn.STDEV.P($I$3:I499)</f>
        <v>-7.385320809101012E-2</v>
      </c>
      <c r="L499">
        <f>_xlfn.PERCENTILE.EXC($H$3:H499,0.05)</f>
        <v>-2.6340758002324292E-2</v>
      </c>
      <c r="M499">
        <f>_xlfn.PERCENTILE.EXC($I$3:I499,0.05)</f>
        <v>-6.7083531802496196E-2</v>
      </c>
      <c r="N499">
        <f t="shared" si="22"/>
        <v>0</v>
      </c>
      <c r="O499">
        <f t="shared" si="23"/>
        <v>0</v>
      </c>
      <c r="P499">
        <f t="shared" si="20"/>
        <v>0</v>
      </c>
      <c r="Q499">
        <f t="shared" si="21"/>
        <v>0</v>
      </c>
    </row>
    <row r="500" spans="1:17">
      <c r="A500">
        <v>498</v>
      </c>
      <c r="B500" s="1">
        <v>43959</v>
      </c>
      <c r="C500">
        <f>LN(Precios!B500/Precios!B499)</f>
        <v>1.8895246172217342E-2</v>
      </c>
      <c r="D500">
        <f>LN(Precios!C500/Precios!C499)</f>
        <v>2.2342065494707613E-2</v>
      </c>
      <c r="E500">
        <f>LN(Precios!D500/Precios!D499)</f>
        <v>3.3440455838534291E-2</v>
      </c>
      <c r="F500">
        <f>LN(Precios!G500/Precios!G499)</f>
        <v>8.2343182449741245E-2</v>
      </c>
      <c r="G500">
        <f>SUMPRODUCT(Rendimientos!E500:F500,FE!$B$34:$C$34)</f>
        <v>0.12047758043477549</v>
      </c>
      <c r="H500">
        <f>SUMPRODUCT(E500:F500,FE!$B$24:$C$24)</f>
        <v>5.0213679316075503E-2</v>
      </c>
      <c r="I500">
        <f>SUMPRODUCT(E500:F500,FE!$B$34:$C$34)</f>
        <v>0.12047758043477549</v>
      </c>
      <c r="J500">
        <f>_xlfn.NORM.S.INV(0.05)*_xlfn.STDEV.P($H$3:H500)</f>
        <v>-3.1309987585584897E-2</v>
      </c>
      <c r="K500">
        <f>_xlfn.NORM.S.INV(0.05)*_xlfn.STDEV.P($I$3:I500)</f>
        <v>-7.4334975923227797E-2</v>
      </c>
      <c r="L500">
        <f>_xlfn.PERCENTILE.EXC($H$3:H500,0.05)</f>
        <v>-2.6267187675852569E-2</v>
      </c>
      <c r="M500">
        <f>_xlfn.PERCENTILE.EXC($I$3:I500,0.05)</f>
        <v>-6.702580071144168E-2</v>
      </c>
      <c r="N500">
        <f t="shared" si="22"/>
        <v>0</v>
      </c>
      <c r="O500">
        <f t="shared" si="23"/>
        <v>0</v>
      </c>
      <c r="P500">
        <f t="shared" si="20"/>
        <v>0</v>
      </c>
      <c r="Q500">
        <f t="shared" si="21"/>
        <v>0</v>
      </c>
    </row>
    <row r="501" spans="1:17">
      <c r="A501">
        <v>499</v>
      </c>
      <c r="B501" s="1">
        <v>43962</v>
      </c>
      <c r="C501">
        <f>LN(Precios!B501/Precios!B500)</f>
        <v>-4.5035110801847173E-3</v>
      </c>
      <c r="D501">
        <f>LN(Precios!C501/Precios!C500)</f>
        <v>2.1818983053526332E-4</v>
      </c>
      <c r="E501">
        <f>LN(Precios!D501/Precios!D500)</f>
        <v>-1.2815369231397332E-2</v>
      </c>
      <c r="F501">
        <f>LN(Precios!G501/Precios!G500)</f>
        <v>2.3908302491104153E-2</v>
      </c>
      <c r="G501">
        <f>SUMPRODUCT(Rendimientos!E501:F501,FE!$B$34:$C$34)</f>
        <v>5.2545460579886155E-2</v>
      </c>
      <c r="H501">
        <f>SUMPRODUCT(E501:F501,FE!$B$24:$C$24)</f>
        <v>-2.1945903574340647E-4</v>
      </c>
      <c r="I501">
        <f>SUMPRODUCT(E501:F501,FE!$B$34:$C$34)</f>
        <v>5.2545460579886155E-2</v>
      </c>
      <c r="J501">
        <f>_xlfn.NORM.S.INV(0.05)*_xlfn.STDEV.P($H$3:H501)</f>
        <v>-3.1278600841571323E-2</v>
      </c>
      <c r="K501">
        <f>_xlfn.NORM.S.INV(0.05)*_xlfn.STDEV.P($I$3:I501)</f>
        <v>-7.4370813419258344E-2</v>
      </c>
      <c r="L501">
        <f>_xlfn.PERCENTILE.EXC($H$3:H501,0.05)</f>
        <v>-2.6193617349380853E-2</v>
      </c>
      <c r="M501">
        <f>_xlfn.PERCENTILE.EXC($I$3:I501,0.05)</f>
        <v>-6.6968069620387149E-2</v>
      </c>
      <c r="N501">
        <f t="shared" si="22"/>
        <v>1</v>
      </c>
      <c r="O501">
        <f t="shared" si="23"/>
        <v>0</v>
      </c>
      <c r="P501">
        <f t="shared" si="20"/>
        <v>1</v>
      </c>
      <c r="Q501">
        <f t="shared" si="21"/>
        <v>1</v>
      </c>
    </row>
    <row r="502" spans="1:17">
      <c r="A502">
        <v>500</v>
      </c>
      <c r="B502" s="1">
        <v>43963</v>
      </c>
      <c r="C502">
        <f>LN(Precios!B502/Precios!B501)</f>
        <v>-1.9056245538997693E-2</v>
      </c>
      <c r="D502">
        <f>LN(Precios!C502/Precios!C501)</f>
        <v>-4.5009862286678679E-3</v>
      </c>
      <c r="E502">
        <f>LN(Precios!D502/Precios!D501)</f>
        <v>-3.0238257292773758E-2</v>
      </c>
      <c r="F502">
        <f>LN(Precios!G502/Precios!G501)</f>
        <v>-5.3687211537990776E-2</v>
      </c>
      <c r="G502">
        <f>SUMPRODUCT(Rendimientos!E502:F502,FE!$B$34:$C$34)</f>
        <v>-7.1972730883961944E-2</v>
      </c>
      <c r="H502">
        <f>SUMPRODUCT(E502:F502,FE!$B$24:$C$24)</f>
        <v>-3.828105116389359E-2</v>
      </c>
      <c r="I502">
        <f>SUMPRODUCT(E502:F502,FE!$B$34:$C$34)</f>
        <v>-7.1972730883961944E-2</v>
      </c>
      <c r="J502">
        <f>_xlfn.NORM.S.INV(0.05)*_xlfn.STDEV.P($H$3:H502)</f>
        <v>-3.1371319082981575E-2</v>
      </c>
      <c r="K502">
        <f>_xlfn.NORM.S.INV(0.05)*_xlfn.STDEV.P($I$3:I502)</f>
        <v>-7.4472100537235603E-2</v>
      </c>
      <c r="L502">
        <f>_xlfn.PERCENTILE.EXC($H$3:H502,0.05)</f>
        <v>-2.7591453552343541E-2</v>
      </c>
      <c r="M502">
        <f>_xlfn.PERCENTILE.EXC($I$3:I502,0.05)</f>
        <v>-6.8064960350423157E-2</v>
      </c>
      <c r="N502">
        <f t="shared" si="22"/>
        <v>0</v>
      </c>
      <c r="O502">
        <f t="shared" si="23"/>
        <v>1</v>
      </c>
      <c r="P502">
        <f t="shared" si="20"/>
        <v>1</v>
      </c>
      <c r="Q502">
        <f t="shared" si="21"/>
        <v>1</v>
      </c>
    </row>
    <row r="503" spans="1:17">
      <c r="A503">
        <v>501</v>
      </c>
      <c r="B503" s="1">
        <v>43964</v>
      </c>
      <c r="C503">
        <f>LN(Precios!B503/Precios!B502)</f>
        <v>-2.1986836318442837E-2</v>
      </c>
      <c r="D503">
        <f>LN(Precios!C503/Precios!C502)</f>
        <v>-2.8930705775929454E-2</v>
      </c>
      <c r="E503">
        <f>LN(Precios!D503/Precios!D502)</f>
        <v>-1.5809081902423038E-2</v>
      </c>
      <c r="F503">
        <f>LN(Precios!G503/Precios!G502)</f>
        <v>-5.513931195448802E-2</v>
      </c>
      <c r="G503">
        <f>SUMPRODUCT(Rendimientos!E503:F503,FE!$B$34:$C$34)</f>
        <v>-8.5809066988242838E-2</v>
      </c>
      <c r="H503">
        <f>SUMPRODUCT(E503:F503,FE!$B$24:$C$24)</f>
        <v>-2.9299019658474704E-2</v>
      </c>
      <c r="I503">
        <f>SUMPRODUCT(E503:F503,FE!$B$34:$C$34)</f>
        <v>-8.5809066988242838E-2</v>
      </c>
      <c r="J503">
        <f>_xlfn.NORM.S.INV(0.05)*_xlfn.STDEV.P($H$3:H503)</f>
        <v>-3.141154382237394E-2</v>
      </c>
      <c r="K503">
        <f>_xlfn.NORM.S.INV(0.05)*_xlfn.STDEV.P($I$3:I503)</f>
        <v>-7.4648458137383925E-2</v>
      </c>
      <c r="L503">
        <f>_xlfn.PERCENTILE.EXC($H$3:H503,0.05)</f>
        <v>-2.8008383102269024E-2</v>
      </c>
      <c r="M503">
        <f>_xlfn.PERCENTILE.EXC($I$3:I503,0.05)</f>
        <v>-6.8786348895381627E-2</v>
      </c>
      <c r="N503">
        <f t="shared" si="22"/>
        <v>0</v>
      </c>
      <c r="O503">
        <f t="shared" si="23"/>
        <v>0</v>
      </c>
      <c r="P503">
        <f t="shared" si="20"/>
        <v>0</v>
      </c>
      <c r="Q503">
        <f t="shared" si="21"/>
        <v>0</v>
      </c>
    </row>
    <row r="504" spans="1:17">
      <c r="A504">
        <v>502</v>
      </c>
      <c r="B504" s="1">
        <v>43965</v>
      </c>
      <c r="C504">
        <f>LN(Precios!B504/Precios!B503)</f>
        <v>1.610204841713193E-2</v>
      </c>
      <c r="D504">
        <f>LN(Precios!C504/Precios!C503)</f>
        <v>-8.2896119304776573E-3</v>
      </c>
      <c r="E504">
        <f>LN(Precios!D504/Precios!D503)</f>
        <v>2.8637689442034348E-2</v>
      </c>
      <c r="F504">
        <f>LN(Precios!G504/Precios!G503)</f>
        <v>2.1478740211104711E-3</v>
      </c>
      <c r="G504">
        <f>SUMPRODUCT(Rendimientos!E504:F504,FE!$B$34:$C$34)</f>
        <v>-1.8508912089055189E-2</v>
      </c>
      <c r="H504">
        <f>SUMPRODUCT(E504:F504,FE!$B$24:$C$24)</f>
        <v>1.9551905791023168E-2</v>
      </c>
      <c r="I504">
        <f>SUMPRODUCT(E504:F504,FE!$B$34:$C$34)</f>
        <v>-1.8508912089055189E-2</v>
      </c>
      <c r="J504">
        <f>_xlfn.NORM.S.INV(0.05)*_xlfn.STDEV.P($H$3:H504)</f>
        <v>-3.1414661038241691E-2</v>
      </c>
      <c r="K504">
        <f>_xlfn.NORM.S.INV(0.05)*_xlfn.STDEV.P($I$3:I504)</f>
        <v>-7.4583074371441793E-2</v>
      </c>
      <c r="L504">
        <f>_xlfn.PERCENTILE.EXC($H$3:H504,0.05)</f>
        <v>-2.7989307589854923E-2</v>
      </c>
      <c r="M504">
        <f>_xlfn.PERCENTILE.EXC($I$3:I504,0.05)</f>
        <v>-6.8749479036831401E-2</v>
      </c>
      <c r="N504">
        <f t="shared" si="22"/>
        <v>0</v>
      </c>
      <c r="O504">
        <f t="shared" si="23"/>
        <v>1</v>
      </c>
      <c r="P504">
        <f t="shared" si="20"/>
        <v>0</v>
      </c>
      <c r="Q504">
        <f t="shared" si="21"/>
        <v>1</v>
      </c>
    </row>
    <row r="505" spans="1:17">
      <c r="A505">
        <v>503</v>
      </c>
      <c r="B505" s="1">
        <v>43966</v>
      </c>
      <c r="C505">
        <f>LN(Precios!B505/Precios!B504)</f>
        <v>2.5398041500929013E-3</v>
      </c>
      <c r="D505">
        <f>LN(Precios!C505/Precios!C504)</f>
        <v>-1.1221042065313616E-2</v>
      </c>
      <c r="E505">
        <f>LN(Precios!D505/Precios!D504)</f>
        <v>2.9216815792060272E-2</v>
      </c>
      <c r="F505">
        <f>LN(Precios!G505/Precios!G504)</f>
        <v>-4.02607043229367E-2</v>
      </c>
      <c r="G505">
        <f>SUMPRODUCT(Rendimientos!E505:F505,FE!$B$34:$C$34)</f>
        <v>-9.4439348064885825E-2</v>
      </c>
      <c r="H505">
        <f>SUMPRODUCT(E505:F505,FE!$B$24:$C$24)</f>
        <v>5.386611377913254E-3</v>
      </c>
      <c r="I505">
        <f>SUMPRODUCT(E505:F505,FE!$B$34:$C$34)</f>
        <v>-9.4439348064885825E-2</v>
      </c>
      <c r="J505">
        <f>_xlfn.NORM.S.INV(0.05)*_xlfn.STDEV.P($H$3:H505)</f>
        <v>-3.1386335372053334E-2</v>
      </c>
      <c r="K505">
        <f>_xlfn.NORM.S.INV(0.05)*_xlfn.STDEV.P($I$3:I505)</f>
        <v>-7.4811207203587943E-2</v>
      </c>
      <c r="L505">
        <f>_xlfn.PERCENTILE.EXC($H$3:H505,0.05)</f>
        <v>-2.7970232077440826E-2</v>
      </c>
      <c r="M505">
        <f>_xlfn.PERCENTILE.EXC($I$3:I505,0.05)</f>
        <v>-7.1350202429665957E-2</v>
      </c>
      <c r="N505">
        <f t="shared" si="22"/>
        <v>0</v>
      </c>
      <c r="O505">
        <f t="shared" si="23"/>
        <v>0</v>
      </c>
      <c r="P505">
        <f t="shared" si="20"/>
        <v>0</v>
      </c>
      <c r="Q505">
        <f t="shared" si="21"/>
        <v>0</v>
      </c>
    </row>
    <row r="506" spans="1:17">
      <c r="A506">
        <v>504</v>
      </c>
      <c r="B506" s="1">
        <v>43969</v>
      </c>
      <c r="C506">
        <f>LN(Precios!B506/Precios!B505)</f>
        <v>3.7779857693135355E-2</v>
      </c>
      <c r="D506">
        <f>LN(Precios!C506/Precios!C505)</f>
        <v>3.9043279058039726E-2</v>
      </c>
      <c r="E506">
        <f>LN(Precios!D506/Precios!D505)</f>
        <v>6.9084568337228813E-2</v>
      </c>
      <c r="F506">
        <f>LN(Precios!G506/Precios!G505)</f>
        <v>3.5681619428886459E-2</v>
      </c>
      <c r="G506">
        <f>SUMPRODUCT(Rendimientos!E506:F506,FE!$B$34:$C$34)</f>
        <v>9.6339645062552617E-3</v>
      </c>
      <c r="H506">
        <f>SUMPRODUCT(E506:F506,FE!$B$24:$C$24)</f>
        <v>5.7627638107082504E-2</v>
      </c>
      <c r="I506">
        <f>SUMPRODUCT(E506:F506,FE!$B$34:$C$34)</f>
        <v>9.6339645062552617E-3</v>
      </c>
      <c r="J506">
        <f>_xlfn.NORM.S.INV(0.05)*_xlfn.STDEV.P($H$3:H506)</f>
        <v>-3.16419580847217E-2</v>
      </c>
      <c r="K506">
        <f>_xlfn.NORM.S.INV(0.05)*_xlfn.STDEV.P($I$3:I506)</f>
        <v>-7.4742602323389681E-2</v>
      </c>
      <c r="L506">
        <f>_xlfn.PERCENTILE.EXC($H$3:H506,0.05)</f>
        <v>-2.7951156565026732E-2</v>
      </c>
      <c r="M506">
        <f>_xlfn.PERCENTILE.EXC($I$3:I506,0.05)</f>
        <v>-7.1194570316091971E-2</v>
      </c>
      <c r="N506">
        <f t="shared" si="22"/>
        <v>0</v>
      </c>
      <c r="O506">
        <f t="shared" si="23"/>
        <v>0</v>
      </c>
      <c r="P506">
        <f t="shared" si="20"/>
        <v>0</v>
      </c>
      <c r="Q506">
        <f t="shared" si="21"/>
        <v>0</v>
      </c>
    </row>
    <row r="507" spans="1:17">
      <c r="A507">
        <v>505</v>
      </c>
      <c r="B507" s="1">
        <v>43970</v>
      </c>
      <c r="C507">
        <f>LN(Precios!B507/Precios!B506)</f>
        <v>-1.6003462587182049E-2</v>
      </c>
      <c r="D507">
        <f>LN(Precios!C507/Precios!C506)</f>
        <v>-3.4273407829012448E-2</v>
      </c>
      <c r="E507">
        <f>LN(Precios!D507/Precios!D506)</f>
        <v>-2.1452254191741495E-2</v>
      </c>
      <c r="F507">
        <f>LN(Precios!G507/Precios!G506)</f>
        <v>-1.4033450428136156E-2</v>
      </c>
      <c r="G507">
        <f>SUMPRODUCT(Rendimientos!E507:F507,FE!$B$34:$C$34)</f>
        <v>-8.2482593989439031E-3</v>
      </c>
      <c r="H507">
        <f>SUMPRODUCT(E507:F507,FE!$B$24:$C$24)</f>
        <v>-1.8907666965505748E-2</v>
      </c>
      <c r="I507">
        <f>SUMPRODUCT(E507:F507,FE!$B$34:$C$34)</f>
        <v>-8.2482593989439031E-3</v>
      </c>
      <c r="J507">
        <f>_xlfn.NORM.S.INV(0.05)*_xlfn.STDEV.P($H$3:H507)</f>
        <v>-3.1639799048612027E-2</v>
      </c>
      <c r="K507">
        <f>_xlfn.NORM.S.INV(0.05)*_xlfn.STDEV.P($I$3:I507)</f>
        <v>-7.4669588736635428E-2</v>
      </c>
      <c r="L507">
        <f>_xlfn.PERCENTILE.EXC($H$3:H507,0.05)</f>
        <v>-2.793208105261263E-2</v>
      </c>
      <c r="M507">
        <f>_xlfn.PERCENTILE.EXC($I$3:I507,0.05)</f>
        <v>-7.1038938202517984E-2</v>
      </c>
      <c r="N507">
        <f t="shared" si="22"/>
        <v>0</v>
      </c>
      <c r="O507">
        <f t="shared" si="23"/>
        <v>0</v>
      </c>
      <c r="P507">
        <f t="shared" si="20"/>
        <v>0</v>
      </c>
      <c r="Q507">
        <f t="shared" si="21"/>
        <v>0</v>
      </c>
    </row>
    <row r="508" spans="1:17">
      <c r="A508">
        <v>506</v>
      </c>
      <c r="B508" s="1">
        <v>43971</v>
      </c>
      <c r="C508">
        <f>LN(Precios!B508/Precios!B507)</f>
        <v>1.5130223879879411E-2</v>
      </c>
      <c r="D508">
        <f>LN(Precios!C508/Precios!C507)</f>
        <v>4.5887477509902394E-3</v>
      </c>
      <c r="E508">
        <f>LN(Precios!D508/Precios!D507)</f>
        <v>4.7386047001216888E-2</v>
      </c>
      <c r="F508">
        <f>LN(Precios!G508/Precios!G507)</f>
        <v>-1.0605849109889411E-2</v>
      </c>
      <c r="G508">
        <f>SUMPRODUCT(Rendimientos!E508:F508,FE!$B$34:$C$34)</f>
        <v>-5.5827991093704371E-2</v>
      </c>
      <c r="H508">
        <f>SUMPRODUCT(E508:F508,FE!$B$24:$C$24)</f>
        <v>2.7495314913999806E-2</v>
      </c>
      <c r="I508">
        <f>SUMPRODUCT(E508:F508,FE!$B$34:$C$34)</f>
        <v>-5.5827991093704371E-2</v>
      </c>
      <c r="J508">
        <f>_xlfn.NORM.S.INV(0.05)*_xlfn.STDEV.P($H$3:H508)</f>
        <v>-3.1673966813018754E-2</v>
      </c>
      <c r="K508">
        <f>_xlfn.NORM.S.INV(0.05)*_xlfn.STDEV.P($I$3:I508)</f>
        <v>-7.4695876735685993E-2</v>
      </c>
      <c r="L508">
        <f>_xlfn.PERCENTILE.EXC($H$3:H508,0.05)</f>
        <v>-2.7913005540198533E-2</v>
      </c>
      <c r="M508">
        <f>_xlfn.PERCENTILE.EXC($I$3:I508,0.05)</f>
        <v>-7.0883306088943984E-2</v>
      </c>
      <c r="N508">
        <f t="shared" si="22"/>
        <v>0</v>
      </c>
      <c r="O508">
        <f t="shared" si="23"/>
        <v>0</v>
      </c>
      <c r="P508">
        <f t="shared" si="20"/>
        <v>0</v>
      </c>
      <c r="Q508">
        <f>IF(M508&gt;I509,1,0)</f>
        <v>0</v>
      </c>
    </row>
    <row r="509" spans="1:17">
      <c r="A509">
        <v>507</v>
      </c>
      <c r="B509" s="1">
        <v>43972</v>
      </c>
      <c r="C509">
        <f>LN(Precios!B509/Precios!B508)</f>
        <v>-4.1500552325708468E-3</v>
      </c>
      <c r="D509">
        <f>LN(Precios!C509/Precios!C508)</f>
        <v>-1.3025319461522874E-2</v>
      </c>
      <c r="E509">
        <f>LN(Precios!D509/Precios!D508)</f>
        <v>-1.7581946069092941E-2</v>
      </c>
      <c r="F509">
        <f>LN(Precios!G509/Precios!G508)</f>
        <v>9.2788938471628588E-3</v>
      </c>
      <c r="G509">
        <f>SUMPRODUCT(Rendimientos!E509:F509,FE!$B$34:$C$34)</f>
        <v>3.0225005251594252E-2</v>
      </c>
      <c r="H509">
        <f>SUMPRODUCT(E509:F509,FE!$B$24:$C$24)</f>
        <v>-8.3689041401268024E-3</v>
      </c>
      <c r="I509">
        <f>SUMPRODUCT(E509:F509,FE!$B$34:$C$34)</f>
        <v>3.0225005251594252E-2</v>
      </c>
      <c r="J509">
        <f>_xlfn.NORM.S.INV(0.05)*_xlfn.STDEV.P($H$3:H509)</f>
        <v>-3.164818159380773E-2</v>
      </c>
      <c r="K509">
        <f>_xlfn.NORM.S.INV(0.05)*_xlfn.STDEV.P($I$3:I509)</f>
        <v>-7.4661585161720112E-2</v>
      </c>
      <c r="L509">
        <f>_xlfn.PERCENTILE.EXC($H$3:H509,0.05)</f>
        <v>-2.7893930027784435E-2</v>
      </c>
      <c r="M509">
        <f>_xlfn.PERCENTILE.EXC($I$3:I509,0.05)</f>
        <v>-7.0727673975369984E-2</v>
      </c>
      <c r="N509">
        <f>IF(J509&gt;H510,1,0)</f>
        <v>0</v>
      </c>
      <c r="O509">
        <f>IF(K509&gt;I510,1,0)</f>
        <v>0</v>
      </c>
      <c r="P509">
        <f>IF(L509&gt;H510,1,0)</f>
        <v>0</v>
      </c>
      <c r="Q509">
        <f>IF(M509&gt;I510,1,0)</f>
        <v>0</v>
      </c>
    </row>
    <row r="510" spans="1:17">
      <c r="A510">
        <v>508</v>
      </c>
      <c r="B510" s="1">
        <v>43973</v>
      </c>
      <c r="C510">
        <f>LN(Precios!B510/Precios!B509)</f>
        <v>-3.6616803925644125E-4</v>
      </c>
      <c r="D510">
        <f>LN(Precios!C510/Precios!C509)</f>
        <v>6.2698204050917524E-3</v>
      </c>
      <c r="E510">
        <f>LN(Precios!D510/Precios!D509)</f>
        <v>1.6111939037732775E-3</v>
      </c>
      <c r="F510">
        <f>LN(Precios!G510/Precios!G509)</f>
        <v>3.7567462863631509E-2</v>
      </c>
      <c r="G510">
        <f>SUMPRODUCT(Rendimientos!E510:F510,FE!$B$34:$C$34)</f>
        <v>6.5606199465650314E-2</v>
      </c>
      <c r="H510">
        <f>SUMPRODUCT(E510:F510,FE!$B$24:$C$24)</f>
        <v>1.3943891413201482E-2</v>
      </c>
      <c r="I510">
        <f>SUMPRODUCT(E510:F510,FE!$B$34:$C$34)</f>
        <v>6.5606199465650314E-2</v>
      </c>
      <c r="J510">
        <f>_xlfn.NORM.S.INV(0.05)*_xlfn.STDEV.P($H$3:H510)</f>
        <v>-3.1634125444521329E-2</v>
      </c>
      <c r="K510">
        <f>_xlfn.NORM.S.INV(0.05)*_xlfn.STDEV.P($I$3:I510)</f>
        <v>-7.4755321315909201E-2</v>
      </c>
      <c r="L510">
        <f>_xlfn.PERCENTILE.EXC($H$3:H510,0.05)</f>
        <v>-2.7874854515370338E-2</v>
      </c>
      <c r="M510">
        <f>_xlfn.PERCENTILE.EXC($I$3:I510,0.05)</f>
        <v>-7.0572041861795984E-2</v>
      </c>
    </row>
  </sheetData>
  <mergeCells count="5">
    <mergeCell ref="J1:K1"/>
    <mergeCell ref="L1:M1"/>
    <mergeCell ref="N1:O1"/>
    <mergeCell ref="P1:Q1"/>
    <mergeCell ref="C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88"/>
  <sheetViews>
    <sheetView workbookViewId="0"/>
  </sheetViews>
  <sheetFormatPr defaultRowHeight="14.4"/>
  <cols>
    <col min="1" max="1" width="19.21875" bestFit="1" customWidth="1"/>
    <col min="2" max="2" width="12.109375" bestFit="1" customWidth="1"/>
    <col min="3" max="3" width="13.77734375" bestFit="1" customWidth="1"/>
    <col min="4" max="4" width="12" bestFit="1" customWidth="1"/>
    <col min="5" max="5" width="9.21875" bestFit="1" customWidth="1"/>
    <col min="6" max="6" width="11.5546875" customWidth="1"/>
    <col min="7" max="8" width="12.6640625" bestFit="1" customWidth="1"/>
    <col min="9" max="9" width="10" bestFit="1" customWidth="1"/>
    <col min="10" max="11" width="12.6640625" bestFit="1" customWidth="1"/>
    <col min="23" max="23" width="9" bestFit="1" customWidth="1"/>
    <col min="24" max="24" width="12.6640625" bestFit="1" customWidth="1"/>
    <col min="25" max="26" width="9" bestFit="1" customWidth="1"/>
  </cols>
  <sheetData>
    <row r="1" spans="1:14">
      <c r="A1" s="8"/>
      <c r="B1" s="8" t="s">
        <v>11</v>
      </c>
      <c r="C1" s="8" t="s">
        <v>6</v>
      </c>
    </row>
    <row r="2" spans="1:14">
      <c r="A2" s="6" t="s">
        <v>11</v>
      </c>
      <c r="B2" s="6">
        <f>VARP(Rendimientos!$E$3:$E$510)</f>
        <v>4.6650493814557302E-4</v>
      </c>
      <c r="C2" s="6">
        <v>1.8478348238085029E-4</v>
      </c>
      <c r="D2">
        <v>1</v>
      </c>
      <c r="E2">
        <v>3.0364082286470496E-4</v>
      </c>
    </row>
    <row r="3" spans="1:14" ht="15" thickBot="1">
      <c r="A3" s="7" t="s">
        <v>6</v>
      </c>
      <c r="B3" s="7">
        <v>1.8478348238085029E-4</v>
      </c>
      <c r="C3" s="7">
        <f>VARP(Rendimientos!$F$3:$F$510)</f>
        <v>7.244275411351672E-4</v>
      </c>
      <c r="D3">
        <v>1</v>
      </c>
      <c r="E3">
        <v>-1.4461839090483446E-3</v>
      </c>
    </row>
    <row r="4" spans="1:14">
      <c r="B4">
        <v>1</v>
      </c>
      <c r="C4">
        <v>1</v>
      </c>
      <c r="D4">
        <v>0</v>
      </c>
      <c r="E4">
        <v>0</v>
      </c>
    </row>
    <row r="5" spans="1:14">
      <c r="B5">
        <f>AVERAGE(Rendimientos!E3:E510)</f>
        <v>3.0364082286470496E-4</v>
      </c>
      <c r="C5">
        <f>AVERAGE(Rendimientos!F3:F510)</f>
        <v>-1.4461839090483446E-3</v>
      </c>
      <c r="D5">
        <v>0</v>
      </c>
      <c r="E5">
        <v>0</v>
      </c>
    </row>
    <row r="7" spans="1:14">
      <c r="A7" t="s">
        <v>40</v>
      </c>
      <c r="G7" t="s">
        <v>35</v>
      </c>
      <c r="I7" t="s">
        <v>36</v>
      </c>
      <c r="K7" t="s">
        <v>37</v>
      </c>
    </row>
    <row r="8" spans="1:14">
      <c r="B8">
        <f t="array" ref="B8:C9">MINVERSE(B2:C3)</f>
        <v>2384.5220166586105</v>
      </c>
      <c r="C8">
        <v>-608.23237250414377</v>
      </c>
      <c r="G8">
        <f>E2-Precios!$K$14</f>
        <v>5.1751654098961409E-5</v>
      </c>
      <c r="I8">
        <f t="array" ref="I8:I9">MMULT(B8:C9,G8:G9)</f>
        <v>1.1562259754017505</v>
      </c>
      <c r="K8">
        <f>I8/SUM($I$8:$I$9)</f>
        <v>-0.77980105870610184</v>
      </c>
      <c r="M8">
        <f>K8*B5+K9*C5</f>
        <v>-2.8106990875442616E-3</v>
      </c>
      <c r="N8" t="s">
        <v>62</v>
      </c>
    </row>
    <row r="9" spans="1:14">
      <c r="B9">
        <v>-608.23237250414377</v>
      </c>
      <c r="C9">
        <v>1535.5452860681987</v>
      </c>
      <c r="G9">
        <f>E3-Precios!$K$14</f>
        <v>-1.6980730778140881E-3</v>
      </c>
      <c r="I9">
        <v>-2.6389451413903657</v>
      </c>
      <c r="K9">
        <f>I9/SUM($I$8:$I$9)</f>
        <v>1.7798010587061019</v>
      </c>
      <c r="M9">
        <f>SUM(K8:K9)</f>
        <v>1</v>
      </c>
      <c r="N9" t="s">
        <v>63</v>
      </c>
    </row>
    <row r="11" spans="1:14">
      <c r="A11" t="s">
        <v>38</v>
      </c>
      <c r="I11" t="s">
        <v>41</v>
      </c>
      <c r="K11" t="s">
        <v>42</v>
      </c>
    </row>
    <row r="12" spans="1:14">
      <c r="B12">
        <f t="array" ref="B12:D14">MINVERSE(B2:D4)</f>
        <v>1217.4847644846179</v>
      </c>
      <c r="C12">
        <v>-1217.4847644846179</v>
      </c>
      <c r="D12">
        <v>0.65700841977802282</v>
      </c>
      <c r="I12">
        <v>0</v>
      </c>
      <c r="K12">
        <f t="array" ref="K12:K14">MMULT(B12:D14,I12:I14)</f>
        <v>0.65700841977802282</v>
      </c>
      <c r="M12">
        <f>K12*E2+E3*K13</f>
        <v>-2.9653432704564956E-4</v>
      </c>
      <c r="N12" t="s">
        <v>62</v>
      </c>
    </row>
    <row r="13" spans="1:14">
      <c r="B13">
        <v>-1217.4847644846179</v>
      </c>
      <c r="C13">
        <v>1217.4847644846179</v>
      </c>
      <c r="D13">
        <v>0.34299158022197723</v>
      </c>
      <c r="I13">
        <v>0</v>
      </c>
      <c r="K13">
        <v>0.34299158022197723</v>
      </c>
      <c r="M13">
        <f>SUM(K12:K13)</f>
        <v>1</v>
      </c>
      <c r="N13" t="s">
        <v>63</v>
      </c>
    </row>
    <row r="14" spans="1:14">
      <c r="B14">
        <v>0.65700841977802282</v>
      </c>
      <c r="C14">
        <v>0.34299158022197712</v>
      </c>
      <c r="D14">
        <v>-3.6987685085039496E-4</v>
      </c>
      <c r="I14">
        <v>1</v>
      </c>
      <c r="K14">
        <v>-3.6987685085039496E-4</v>
      </c>
    </row>
    <row r="16" spans="1:14">
      <c r="A16" t="s">
        <v>39</v>
      </c>
      <c r="I16" t="s">
        <v>43</v>
      </c>
      <c r="K16" t="s">
        <v>44</v>
      </c>
    </row>
    <row r="17" spans="1:28">
      <c r="B17">
        <f t="array" ref="B17:E20">MINVERSE(B2:E5)</f>
        <v>0</v>
      </c>
      <c r="C17">
        <v>0</v>
      </c>
      <c r="D17">
        <v>0.8264735791379858</v>
      </c>
      <c r="E17">
        <v>571.48580755669127</v>
      </c>
      <c r="I17">
        <v>0</v>
      </c>
      <c r="K17">
        <f t="array" ref="K17:K20">MMULT(B17:E20,I17:I20)</f>
        <v>-0.77881135131067669</v>
      </c>
    </row>
    <row r="18" spans="1:28">
      <c r="B18">
        <v>0</v>
      </c>
      <c r="C18">
        <v>0</v>
      </c>
      <c r="D18">
        <v>0.17352642086201417</v>
      </c>
      <c r="E18">
        <v>-571.48580755669127</v>
      </c>
      <c r="I18">
        <v>0</v>
      </c>
      <c r="K18">
        <v>1.7788113513106767</v>
      </c>
      <c r="M18">
        <f>SUM(K17:K18)</f>
        <v>1</v>
      </c>
      <c r="N18" t="s">
        <v>63</v>
      </c>
    </row>
    <row r="19" spans="1:28">
      <c r="B19">
        <v>0.8264735791379858</v>
      </c>
      <c r="C19">
        <v>0.17352642086201417</v>
      </c>
      <c r="D19">
        <v>-3.9346518729175867E-4</v>
      </c>
      <c r="E19">
        <v>-7.9546731322382325E-2</v>
      </c>
      <c r="I19">
        <v>1</v>
      </c>
      <c r="K19">
        <v>-1.7002102232778165E-4</v>
      </c>
    </row>
    <row r="20" spans="1:28">
      <c r="B20">
        <v>571.48580755669127</v>
      </c>
      <c r="C20">
        <v>-571.48580755669127</v>
      </c>
      <c r="D20">
        <v>-7.9546731322382339E-2</v>
      </c>
      <c r="E20">
        <v>-268.25471477417398</v>
      </c>
      <c r="I20">
        <v>-2.8089672730663893E-3</v>
      </c>
      <c r="K20">
        <v>0.67397198332403119</v>
      </c>
    </row>
    <row r="21" spans="1:28">
      <c r="O21" t="s">
        <v>52</v>
      </c>
      <c r="W21" t="s">
        <v>45</v>
      </c>
      <c r="AB21" t="s">
        <v>46</v>
      </c>
    </row>
    <row r="22" spans="1:28">
      <c r="D22" s="41" t="s">
        <v>54</v>
      </c>
      <c r="E22" s="41"/>
      <c r="F22" s="41"/>
      <c r="G22" s="41"/>
      <c r="H22" s="41" t="s">
        <v>53</v>
      </c>
      <c r="I22" s="41"/>
      <c r="N22" s="10">
        <v>0</v>
      </c>
      <c r="O22" s="10">
        <f>Precios!K14*360</f>
        <v>9.0680100755667681E-2</v>
      </c>
    </row>
    <row r="23" spans="1:28">
      <c r="B23" t="s">
        <v>12</v>
      </c>
      <c r="C23" t="s">
        <v>47</v>
      </c>
      <c r="D23" t="s">
        <v>48</v>
      </c>
      <c r="E23" t="s">
        <v>49</v>
      </c>
      <c r="F23" t="s">
        <v>50</v>
      </c>
      <c r="G23" t="s">
        <v>55</v>
      </c>
      <c r="H23" t="s">
        <v>49</v>
      </c>
      <c r="I23" t="s">
        <v>50</v>
      </c>
      <c r="K23" t="s">
        <v>51</v>
      </c>
      <c r="L23">
        <f>(F34-F24)/10</f>
        <v>-2.5141647604986123E-4</v>
      </c>
      <c r="N23" s="10">
        <f>H34</f>
        <v>0.71859610698047571</v>
      </c>
      <c r="O23" s="10">
        <f>I34</f>
        <v>-0.70267477188606542</v>
      </c>
    </row>
    <row r="24" spans="1:28">
      <c r="A24" t="s">
        <v>30</v>
      </c>
      <c r="B24">
        <v>0.65700841977802282</v>
      </c>
      <c r="C24">
        <v>0.34299158022197723</v>
      </c>
      <c r="D24">
        <f t="array" ref="D24">MMULT(MMULT(B24:C24,$B$2:$C$3),TRANSPOSE(B24:C24))</f>
        <v>3.6987685085039496E-4</v>
      </c>
      <c r="E24" s="11">
        <f>SQRT(D24)</f>
        <v>1.9232182685550669E-2</v>
      </c>
      <c r="F24" s="12">
        <f>SUMPRODUCT(B24:C24,$B$5:$C$5)</f>
        <v>-2.9653432704564956E-4</v>
      </c>
      <c r="G24" s="9">
        <v>-2.9480251256777668E-4</v>
      </c>
      <c r="H24" s="10">
        <f>SQRT(250)*E24</f>
        <v>0.30408750831396991</v>
      </c>
      <c r="I24" s="10">
        <f>250*F24</f>
        <v>-7.4133581761412395E-2</v>
      </c>
    </row>
    <row r="25" spans="1:28">
      <c r="A25">
        <v>1</v>
      </c>
      <c r="B25">
        <v>0.51431717932503584</v>
      </c>
      <c r="C25">
        <v>0.48568282067496404</v>
      </c>
      <c r="D25">
        <f t="array" ref="D25">MMULT(MMULT(B25:C25,$B$2:$C$3),TRANSPOSE(B25:C25))</f>
        <v>3.866005016885482E-4</v>
      </c>
      <c r="E25" s="11">
        <f t="shared" ref="E25:E35" si="0">SQRT(D25)</f>
        <v>1.9662159130892726E-2</v>
      </c>
      <c r="F25" s="12">
        <f t="shared" ref="F25:F35" si="1">SUMPRODUCT(B25:C25,$B$5:$C$5)</f>
        <v>-5.4621898861763785E-4</v>
      </c>
      <c r="G25" s="9">
        <f t="shared" ref="G25:G36" si="2">G24+$L$23</f>
        <v>-5.4621898861763785E-4</v>
      </c>
      <c r="H25" s="10">
        <f t="shared" ref="H25:H35" si="3">SQRT(250)*E25</f>
        <v>0.31088603285148891</v>
      </c>
      <c r="I25" s="10">
        <f t="shared" ref="I25:I35" si="4">250*F25</f>
        <v>-0.13655474715440946</v>
      </c>
    </row>
    <row r="26" spans="1:28">
      <c r="A26">
        <v>2</v>
      </c>
      <c r="B26">
        <v>0.37063623147662345</v>
      </c>
      <c r="C26">
        <v>0.6293637685233765</v>
      </c>
      <c r="D26">
        <f t="array" ref="D26">MMULT(MMULT(B26:C26,$B$2:$C$3),TRANSPOSE(B26:C26))</f>
        <v>4.3723624016254618E-4</v>
      </c>
      <c r="E26" s="11">
        <f t="shared" si="0"/>
        <v>2.0910194646691985E-2</v>
      </c>
      <c r="F26" s="12">
        <f t="shared" si="1"/>
        <v>-7.9763546466749891E-4</v>
      </c>
      <c r="G26" s="9">
        <f t="shared" si="2"/>
        <v>-7.9763546466749902E-4</v>
      </c>
      <c r="H26" s="10">
        <f t="shared" si="3"/>
        <v>0.3306192070050325</v>
      </c>
      <c r="I26" s="10">
        <f t="shared" si="4"/>
        <v>-0.19940886616687473</v>
      </c>
    </row>
    <row r="27" spans="1:28">
      <c r="A27">
        <v>3</v>
      </c>
      <c r="B27">
        <v>0.22695528362821105</v>
      </c>
      <c r="C27">
        <v>0.77304471637178895</v>
      </c>
      <c r="D27">
        <f t="array" ref="D27">MMULT(MMULT(B27:C27,$B$2:$C$3),TRANSPOSE(B27:C27))</f>
        <v>5.2178487081693578E-4</v>
      </c>
      <c r="E27" s="11">
        <f t="shared" si="0"/>
        <v>2.284261085815139E-2</v>
      </c>
      <c r="F27" s="12">
        <f t="shared" si="1"/>
        <v>-1.0490519407173602E-3</v>
      </c>
      <c r="G27" s="9">
        <f t="shared" si="2"/>
        <v>-1.0490519407173602E-3</v>
      </c>
      <c r="H27" s="10">
        <f t="shared" si="3"/>
        <v>0.36117339008325894</v>
      </c>
      <c r="I27" s="10">
        <f t="shared" si="4"/>
        <v>-0.26226298517934005</v>
      </c>
    </row>
    <row r="28" spans="1:28">
      <c r="A28">
        <v>4</v>
      </c>
      <c r="B28">
        <v>8.3274335779798592E-2</v>
      </c>
      <c r="C28">
        <v>0.91672566422020141</v>
      </c>
      <c r="D28">
        <f t="array" ref="D28">MMULT(MMULT(B28:C28,$B$2:$C$3),TRANSPOSE(B28:C28))</f>
        <v>6.4024639365171715E-4</v>
      </c>
      <c r="E28" s="11">
        <f t="shared" si="0"/>
        <v>2.5303090594860484E-2</v>
      </c>
      <c r="F28" s="12">
        <f t="shared" si="1"/>
        <v>-1.3004684167672214E-3</v>
      </c>
      <c r="G28" s="9">
        <f t="shared" si="2"/>
        <v>-1.3004684167672214E-3</v>
      </c>
      <c r="H28" s="10">
        <f t="shared" si="3"/>
        <v>0.4000769906067197</v>
      </c>
      <c r="I28" s="10">
        <f t="shared" si="4"/>
        <v>-0.32511710419180534</v>
      </c>
    </row>
    <row r="29" spans="1:28">
      <c r="A29">
        <v>5</v>
      </c>
      <c r="B29">
        <v>-6.0406612068613863E-2</v>
      </c>
      <c r="C29">
        <v>1.0604066120686138</v>
      </c>
      <c r="D29">
        <f t="array" ref="D29">MMULT(MMULT(B29:C29,$B$2:$C$3),TRANSPOSE(B29:C29))</f>
        <v>7.926208086668897E-4</v>
      </c>
      <c r="E29" s="11">
        <f t="shared" si="0"/>
        <v>2.8153522136082541E-2</v>
      </c>
      <c r="F29" s="12">
        <f t="shared" si="1"/>
        <v>-1.5518848928170823E-3</v>
      </c>
      <c r="G29" s="9">
        <f t="shared" si="2"/>
        <v>-1.5518848928170825E-3</v>
      </c>
      <c r="H29" s="10">
        <f t="shared" si="3"/>
        <v>0.44514627052994887</v>
      </c>
      <c r="I29" s="10">
        <f t="shared" si="4"/>
        <v>-0.38797122320427058</v>
      </c>
    </row>
    <row r="30" spans="1:28">
      <c r="A30">
        <v>6</v>
      </c>
      <c r="B30">
        <v>-0.20408755991702643</v>
      </c>
      <c r="C30">
        <v>1.2040875599170264</v>
      </c>
      <c r="D30">
        <f t="array" ref="D30">MMULT(MMULT(B30:C30,$B$2:$C$3),TRANSPOSE(B30:C30))</f>
        <v>9.7890811586245495E-4</v>
      </c>
      <c r="E30" s="11">
        <f t="shared" si="0"/>
        <v>3.1287507344984436E-2</v>
      </c>
      <c r="F30" s="12">
        <f t="shared" si="1"/>
        <v>-1.8033013688669439E-3</v>
      </c>
      <c r="G30" s="9">
        <f t="shared" si="2"/>
        <v>-1.8033013688669437E-3</v>
      </c>
      <c r="H30" s="10">
        <f t="shared" si="3"/>
        <v>0.4946989275969918</v>
      </c>
      <c r="I30" s="10">
        <f t="shared" si="4"/>
        <v>-0.45082534221673598</v>
      </c>
    </row>
    <row r="31" spans="1:28">
      <c r="A31">
        <v>7</v>
      </c>
      <c r="B31">
        <v>-0.34776850776543888</v>
      </c>
      <c r="C31">
        <v>1.3477685077654389</v>
      </c>
      <c r="D31">
        <f t="array" ref="D31">MMULT(MMULT(B31:C31,$B$2:$C$3),TRANSPOSE(B31:C31))</f>
        <v>1.1991083152384113E-3</v>
      </c>
      <c r="E31" s="11">
        <f t="shared" si="0"/>
        <v>3.4628143398663623E-2</v>
      </c>
      <c r="F31" s="12">
        <f t="shared" si="1"/>
        <v>-2.0547178449168051E-3</v>
      </c>
      <c r="G31" s="9">
        <f t="shared" si="2"/>
        <v>-2.0547178449168051E-3</v>
      </c>
      <c r="H31" s="10">
        <f t="shared" si="3"/>
        <v>0.5475190214135055</v>
      </c>
      <c r="I31" s="10">
        <f t="shared" si="4"/>
        <v>-0.51367946122920127</v>
      </c>
    </row>
    <row r="32" spans="1:28">
      <c r="A32">
        <v>8</v>
      </c>
      <c r="B32">
        <v>-0.49144945561385156</v>
      </c>
      <c r="C32">
        <v>1.4914494556138516</v>
      </c>
      <c r="D32">
        <f t="array" ref="D32">MMULT(MMULT(B32:C32,$B$2:$C$3),TRANSPOSE(B32:C32))</f>
        <v>1.4532214067947598E-3</v>
      </c>
      <c r="E32" s="11">
        <f t="shared" si="0"/>
        <v>3.8121141205304437E-2</v>
      </c>
      <c r="F32" s="12">
        <f t="shared" si="1"/>
        <v>-2.3061343209666669E-3</v>
      </c>
      <c r="G32" s="9">
        <f t="shared" si="2"/>
        <v>-2.3061343209666665E-3</v>
      </c>
      <c r="H32" s="10">
        <f t="shared" si="3"/>
        <v>0.60274816606829251</v>
      </c>
      <c r="I32" s="10">
        <f t="shared" si="4"/>
        <v>-0.57653358024166668</v>
      </c>
    </row>
    <row r="33" spans="1:11">
      <c r="A33">
        <v>9</v>
      </c>
      <c r="B33">
        <v>-0.63513040346226401</v>
      </c>
      <c r="C33">
        <v>1.635130403462264</v>
      </c>
      <c r="D33">
        <f t="array" ref="D33">MMULT(MMULT(B33:C33,$B$2:$C$3),TRANSPOSE(B33:C33))</f>
        <v>1.7412473905315002E-3</v>
      </c>
      <c r="E33" s="11">
        <f t="shared" si="0"/>
        <v>4.1728256500020468E-2</v>
      </c>
      <c r="F33" s="12">
        <f t="shared" si="1"/>
        <v>-2.5575507970165279E-3</v>
      </c>
      <c r="G33" s="9">
        <f t="shared" si="2"/>
        <v>-2.5575507970165279E-3</v>
      </c>
      <c r="H33" s="10">
        <f t="shared" si="3"/>
        <v>0.65978166663895343</v>
      </c>
      <c r="I33" s="10">
        <f t="shared" si="4"/>
        <v>-0.63938769925413197</v>
      </c>
    </row>
    <row r="34" spans="1:11">
      <c r="A34" t="s">
        <v>32</v>
      </c>
      <c r="B34">
        <v>-0.77980105870610184</v>
      </c>
      <c r="C34">
        <v>1.7798010587061019</v>
      </c>
      <c r="D34">
        <f t="array" ref="D34">MMULT(MMULT(B34:C34,$B$2:$C$3),TRANSPOSE(B34:C34))</f>
        <v>2.0655214598699814E-3</v>
      </c>
      <c r="E34" s="11">
        <f t="shared" si="0"/>
        <v>4.5448008315766501E-2</v>
      </c>
      <c r="F34" s="12">
        <f t="shared" si="1"/>
        <v>-2.8106990875442616E-3</v>
      </c>
      <c r="G34" s="9">
        <f t="shared" si="2"/>
        <v>-2.8089672730663893E-3</v>
      </c>
      <c r="H34" s="10">
        <f t="shared" si="3"/>
        <v>0.71859610698047571</v>
      </c>
      <c r="I34" s="10">
        <f t="shared" si="4"/>
        <v>-0.70267477188606542</v>
      </c>
    </row>
    <row r="35" spans="1:11">
      <c r="A35">
        <v>10</v>
      </c>
      <c r="B35">
        <v>-0.92249229915908915</v>
      </c>
      <c r="C35">
        <v>1.9224922991590891</v>
      </c>
      <c r="D35">
        <f t="array" ref="D35">MMULT(MMULT(B35:C35,$B$2:$C$3),TRANSPOSE(B35:C35))</f>
        <v>2.4190380345461555E-3</v>
      </c>
      <c r="E35" s="11">
        <f t="shared" si="0"/>
        <v>4.9183717168857374E-2</v>
      </c>
      <c r="F35" s="12">
        <f t="shared" si="1"/>
        <v>-3.0603837491162507E-3</v>
      </c>
      <c r="G35" s="9">
        <f t="shared" si="2"/>
        <v>-3.0603837491162507E-3</v>
      </c>
      <c r="H35" s="10">
        <f t="shared" si="3"/>
        <v>0.77766285023558823</v>
      </c>
      <c r="I35" s="10">
        <f t="shared" si="4"/>
        <v>-0.76509593727906267</v>
      </c>
    </row>
    <row r="36" spans="1:11">
      <c r="A36">
        <v>11</v>
      </c>
      <c r="B36">
        <v>-1.0661732470075018</v>
      </c>
      <c r="C36">
        <v>2.0661732470075016</v>
      </c>
      <c r="D36">
        <f t="array" ref="D36">MMULT(MMULT(B36:C36,$B$2:$C$3),TRANSPOSE(B36:C36))</f>
        <v>2.8088026948240702E-3</v>
      </c>
      <c r="E36" s="11">
        <f>SQRT(D36)</f>
        <v>5.299813859772879E-2</v>
      </c>
      <c r="F36" s="12">
        <f>SUMPRODUCT(B36:C36,$B$5:$C$5)</f>
        <v>-3.311800225166112E-3</v>
      </c>
      <c r="G36" s="9">
        <f t="shared" si="2"/>
        <v>-3.311800225166112E-3</v>
      </c>
      <c r="H36" s="10">
        <f t="shared" ref="H36" si="5">SQRT(250)*E36</f>
        <v>0.83797414859052632</v>
      </c>
      <c r="I36" s="10">
        <f t="shared" ref="I36" si="6">250*F36</f>
        <v>-0.82795005629152796</v>
      </c>
    </row>
    <row r="37" spans="1:11">
      <c r="E37" s="11"/>
      <c r="F37" s="12"/>
      <c r="G37" s="9"/>
      <c r="H37" s="10"/>
      <c r="I37" s="10"/>
    </row>
    <row r="38" spans="1:11">
      <c r="A38" t="s">
        <v>69</v>
      </c>
      <c r="B38" s="41" t="s">
        <v>67</v>
      </c>
      <c r="C38" s="41"/>
      <c r="D38" s="41" t="s">
        <v>68</v>
      </c>
      <c r="E38" s="41"/>
      <c r="F38" s="41"/>
      <c r="G38" s="41"/>
      <c r="H38" s="10"/>
      <c r="I38" s="10"/>
    </row>
    <row r="39" spans="1:11">
      <c r="A39" t="s">
        <v>0</v>
      </c>
      <c r="B39" t="s">
        <v>56</v>
      </c>
      <c r="C39" t="s">
        <v>57</v>
      </c>
      <c r="D39" t="s">
        <v>56</v>
      </c>
      <c r="E39" t="s">
        <v>57</v>
      </c>
      <c r="F39" t="s">
        <v>30</v>
      </c>
      <c r="G39" t="s">
        <v>32</v>
      </c>
    </row>
    <row r="40" spans="1:11">
      <c r="A40" s="1">
        <v>43973</v>
      </c>
      <c r="B40" s="15">
        <v>2709.7392</v>
      </c>
      <c r="C40" s="15">
        <v>68</v>
      </c>
      <c r="E40" s="9"/>
      <c r="F40" s="11"/>
      <c r="G40" s="11"/>
    </row>
    <row r="41" spans="1:11">
      <c r="A41" s="1">
        <v>44217</v>
      </c>
      <c r="B41" s="15">
        <v>3408</v>
      </c>
      <c r="C41" s="15">
        <v>110.5</v>
      </c>
      <c r="D41" s="10">
        <f>LN(B41/B40)</f>
        <v>0.22927321486881808</v>
      </c>
      <c r="E41" s="10">
        <f>LN(C41/C40)</f>
        <v>0.48550781578170082</v>
      </c>
      <c r="F41" s="10">
        <f>SUMPRODUCT(B24:C24,D41:E41)</f>
        <v>0.31715952554347543</v>
      </c>
      <c r="G41" s="10">
        <f>SUMPRODUCT(B34:C34,D41:E41)</f>
        <v>0.68531982885070231</v>
      </c>
      <c r="K41" s="13"/>
    </row>
    <row r="42" spans="1:11">
      <c r="D42" s="10"/>
      <c r="E42" s="10"/>
      <c r="F42" s="10"/>
      <c r="G42" s="10"/>
    </row>
    <row r="43" spans="1:11">
      <c r="C43" s="14"/>
      <c r="D43" s="14"/>
      <c r="F43" s="13"/>
    </row>
    <row r="44" spans="1:11">
      <c r="F44" s="13"/>
    </row>
    <row r="45" spans="1:11">
      <c r="A45" t="s">
        <v>4</v>
      </c>
      <c r="B45" s="2">
        <v>2.5188916876574399E-4</v>
      </c>
    </row>
    <row r="47" spans="1:11">
      <c r="B47" t="s">
        <v>12</v>
      </c>
      <c r="C47" t="s">
        <v>47</v>
      </c>
      <c r="D47" t="s">
        <v>48</v>
      </c>
      <c r="E47" t="s">
        <v>49</v>
      </c>
      <c r="F47" t="s">
        <v>50</v>
      </c>
      <c r="G47" t="s">
        <v>58</v>
      </c>
      <c r="H47" t="s">
        <v>61</v>
      </c>
    </row>
    <row r="48" spans="1:11">
      <c r="A48" t="s">
        <v>59</v>
      </c>
      <c r="B48">
        <v>0.65700841898059215</v>
      </c>
      <c r="C48">
        <v>0.34299157890225535</v>
      </c>
      <c r="D48">
        <f t="array" ref="D48">MMULT(MMULT(B48:C48,$B$2:$C$3),TRANSPOSE(B48:C48))</f>
        <v>3.6987684928422351E-4</v>
      </c>
      <c r="E48" s="11">
        <f>SQRT(D48)</f>
        <v>1.9232182644833205E-2</v>
      </c>
      <c r="F48" s="12">
        <f>SUMPRODUCT(B48:C48,$B$5:$C$5)</f>
        <v>-2.9653432537922149E-4</v>
      </c>
      <c r="G48">
        <f>SUM(B48:C48)</f>
        <v>0.99999999788284755</v>
      </c>
      <c r="H48">
        <f>(F48-$B$45)/E48</f>
        <v>-2.8515925845385079E-2</v>
      </c>
    </row>
    <row r="49" spans="1:8">
      <c r="A49" t="s">
        <v>60</v>
      </c>
      <c r="B49">
        <v>0.65700841898059215</v>
      </c>
      <c r="C49">
        <v>0.34299157890225535</v>
      </c>
      <c r="D49">
        <f t="array" ref="D49">MMULT(MMULT(B49:C49,$B$2:$C$3),TRANSPOSE(B49:C49))</f>
        <v>3.6987684928422351E-4</v>
      </c>
      <c r="E49" s="11">
        <f>SQRT(D49)</f>
        <v>1.9232182644833205E-2</v>
      </c>
      <c r="F49" s="12">
        <f>SUMPRODUCT(B49:C49,$B$5:$C$5)</f>
        <v>-2.9653432537922149E-4</v>
      </c>
      <c r="G49">
        <f>SUM(B49:C49)</f>
        <v>0.99999999788284755</v>
      </c>
      <c r="H49">
        <f t="shared" ref="H49:H51" si="7">(F49-$B$45)/E49</f>
        <v>-2.8515925845385079E-2</v>
      </c>
    </row>
    <row r="50" spans="1:8">
      <c r="A50" t="s">
        <v>32</v>
      </c>
      <c r="B50">
        <v>1</v>
      </c>
      <c r="C50">
        <v>0</v>
      </c>
      <c r="D50">
        <f t="array" ref="D50">MMULT(MMULT(B50:C50,$B$2:$C$3),TRANSPOSE(B50:C50))</f>
        <v>4.6650493814557302E-4</v>
      </c>
      <c r="E50" s="11">
        <f>SQRT(D50)</f>
        <v>2.1598725382428775E-2</v>
      </c>
      <c r="F50" s="12">
        <f>SUMPRODUCT(B50:C50,$B$5:$C$5)</f>
        <v>3.0364082286470496E-4</v>
      </c>
      <c r="G50">
        <f>SUM(B50:C50)</f>
        <v>1</v>
      </c>
      <c r="H50">
        <f>(F50-$B$45)/E50</f>
        <v>2.3960513031506263E-3</v>
      </c>
    </row>
    <row r="51" spans="1:8">
      <c r="A51" t="s">
        <v>64</v>
      </c>
      <c r="B51">
        <v>9207110.7456871085</v>
      </c>
      <c r="C51">
        <v>-9207109.7456871085</v>
      </c>
      <c r="D51">
        <f t="array" ref="D51">MMULT(MMULT(B51:C51,$B$2:$C$3),TRANSPOSE(B51:C51))</f>
        <v>69627874333.96286</v>
      </c>
      <c r="E51" s="11">
        <f>SQRT(D51)</f>
        <v>263870.94257224089</v>
      </c>
      <c r="F51" s="12">
        <f>SUMPRODUCT(B51:C51,$B$5:$C$5)</f>
        <v>16110.828646081794</v>
      </c>
      <c r="G51">
        <f>SUM(B51:C51)</f>
        <v>1</v>
      </c>
      <c r="H51">
        <f t="shared" si="7"/>
        <v>6.1055712452241333E-2</v>
      </c>
    </row>
    <row r="52" spans="1:8">
      <c r="F52" s="12"/>
    </row>
    <row r="55" spans="1:8">
      <c r="A55" t="s">
        <v>66</v>
      </c>
      <c r="B55" t="s">
        <v>12</v>
      </c>
      <c r="C55" t="s">
        <v>47</v>
      </c>
      <c r="D55" t="s">
        <v>48</v>
      </c>
      <c r="E55" t="s">
        <v>49</v>
      </c>
      <c r="F55" t="s">
        <v>50</v>
      </c>
      <c r="G55" t="s">
        <v>58</v>
      </c>
      <c r="H55" t="s">
        <v>61</v>
      </c>
    </row>
    <row r="56" spans="1:8">
      <c r="A56">
        <v>0</v>
      </c>
      <c r="B56">
        <f>-1+A56</f>
        <v>-1</v>
      </c>
      <c r="C56">
        <f>1-B56</f>
        <v>2</v>
      </c>
      <c r="D56">
        <f t="array" ref="D56">MMULT(MMULT(B56:C56,$B$2:$C$3),TRANSPOSE(B56:C56))</f>
        <v>2.6250811731628404E-3</v>
      </c>
      <c r="E56" s="11">
        <f>SQRT(D56)</f>
        <v>5.1235545992629382E-2</v>
      </c>
      <c r="F56" s="12">
        <f>SUMPRODUCT(B56:C56,$B$5:$C$5)</f>
        <v>-3.1960086409613944E-3</v>
      </c>
      <c r="G56">
        <f>SUM(B56:C56)</f>
        <v>1</v>
      </c>
      <c r="H56">
        <f>(F56-$B$45)/E56</f>
        <v>-6.7295034002821871E-2</v>
      </c>
    </row>
    <row r="57" spans="1:8">
      <c r="A57">
        <v>0.1</v>
      </c>
      <c r="B57">
        <f>B56+A57</f>
        <v>-0.9</v>
      </c>
      <c r="C57">
        <f t="shared" ref="C57:C88" si="8">1-B57</f>
        <v>1.9</v>
      </c>
      <c r="D57">
        <f t="array" ref="D57">MMULT(MMULT(B57:C57,$B$2:$C$3),TRANSPOSE(B57:C57))</f>
        <v>2.36109291365336E-3</v>
      </c>
      <c r="E57" s="11">
        <f t="shared" ref="E57:E88" si="9">SQRT(D57)</f>
        <v>4.8591078539721257E-2</v>
      </c>
      <c r="F57" s="12">
        <f t="shared" ref="F57:F88" si="10">SUMPRODUCT(B57:C57,$B$5:$C$5)</f>
        <v>-3.0210261677700891E-3</v>
      </c>
      <c r="G57">
        <f t="shared" ref="G57:G88" si="11">SUM(B57:C57)</f>
        <v>0.99999999999999989</v>
      </c>
      <c r="H57">
        <f t="shared" ref="H57:H88" si="12">(F57-$B$45)/E57</f>
        <v>-6.7356301504202173E-2</v>
      </c>
    </row>
    <row r="58" spans="1:8">
      <c r="A58">
        <v>0.1</v>
      </c>
      <c r="B58">
        <f t="shared" ref="B58:B76" si="13">B57+A58</f>
        <v>-0.8</v>
      </c>
      <c r="C58">
        <f t="shared" si="8"/>
        <v>1.8</v>
      </c>
      <c r="D58">
        <f t="array" ref="D58">MMULT(MMULT(B58:C58,$B$2:$C$3),TRANSPOSE(B58:C58))</f>
        <v>2.11353196443426E-3</v>
      </c>
      <c r="E58" s="11">
        <f t="shared" si="9"/>
        <v>4.5973165699506269E-2</v>
      </c>
      <c r="F58" s="12">
        <f t="shared" si="10"/>
        <v>-2.8460436945787846E-3</v>
      </c>
      <c r="G58">
        <f t="shared" si="11"/>
        <v>1</v>
      </c>
      <c r="H58">
        <f t="shared" si="12"/>
        <v>-6.7385676322433433E-2</v>
      </c>
    </row>
    <row r="59" spans="1:8">
      <c r="A59">
        <v>0.1</v>
      </c>
      <c r="B59">
        <f t="shared" si="13"/>
        <v>-0.70000000000000007</v>
      </c>
      <c r="C59">
        <f t="shared" si="8"/>
        <v>1.7000000000000002</v>
      </c>
      <c r="D59">
        <f t="array" ref="D59">MMULT(MMULT(B59:C59,$B$2:$C$3),TRANSPOSE(B59:C59))</f>
        <v>1.8823983255055405E-3</v>
      </c>
      <c r="E59" s="11">
        <f t="shared" si="9"/>
        <v>4.338661458912807E-2</v>
      </c>
      <c r="F59" s="12">
        <f t="shared" si="10"/>
        <v>-2.6710612213874793E-3</v>
      </c>
      <c r="G59">
        <f t="shared" si="11"/>
        <v>1</v>
      </c>
      <c r="H59">
        <f t="shared" si="12"/>
        <v>-6.7369865518054586E-2</v>
      </c>
    </row>
    <row r="60" spans="1:8">
      <c r="A60">
        <v>0.1</v>
      </c>
      <c r="B60">
        <f t="shared" si="13"/>
        <v>-0.60000000000000009</v>
      </c>
      <c r="C60">
        <f t="shared" si="8"/>
        <v>1.6</v>
      </c>
      <c r="D60">
        <f t="array" ref="D60">MMULT(MMULT(B60:C60,$B$2:$C$3),TRANSPOSE(B60:C60))</f>
        <v>1.6676919968672016E-3</v>
      </c>
      <c r="E60" s="11">
        <f t="shared" si="9"/>
        <v>4.0837384794660904E-2</v>
      </c>
      <c r="F60" s="12">
        <f t="shared" si="10"/>
        <v>-2.4960787481961744E-3</v>
      </c>
      <c r="G60">
        <f t="shared" si="11"/>
        <v>1</v>
      </c>
      <c r="H60">
        <f t="shared" si="12"/>
        <v>-6.7290496949775014E-2</v>
      </c>
    </row>
    <row r="61" spans="1:8">
      <c r="A61">
        <v>0.1</v>
      </c>
      <c r="B61">
        <f t="shared" si="13"/>
        <v>-0.50000000000000011</v>
      </c>
      <c r="C61">
        <f t="shared" si="8"/>
        <v>1.5</v>
      </c>
      <c r="D61">
        <f t="array" ref="D61">MMULT(MMULT(B61:C61,$B$2:$C$3),TRANSPOSE(B61:C61))</f>
        <v>1.4694129785192437E-3</v>
      </c>
      <c r="E61" s="11">
        <f t="shared" si="9"/>
        <v>3.8332922906024837E-2</v>
      </c>
      <c r="F61" s="12">
        <f t="shared" si="10"/>
        <v>-2.3210962750048695E-3</v>
      </c>
      <c r="G61">
        <f t="shared" si="11"/>
        <v>0.99999999999999989</v>
      </c>
      <c r="H61">
        <f t="shared" si="12"/>
        <v>-6.7122078065333601E-2</v>
      </c>
    </row>
    <row r="62" spans="1:8">
      <c r="A62">
        <v>0.1</v>
      </c>
      <c r="B62">
        <f t="shared" si="13"/>
        <v>-0.40000000000000013</v>
      </c>
      <c r="C62">
        <f t="shared" si="8"/>
        <v>1.4000000000000001</v>
      </c>
      <c r="D62">
        <f t="array" ref="D62">MMULT(MMULT(B62:C62,$B$2:$C$3),TRANSPOSE(B62:C62))</f>
        <v>1.2875612704616672E-3</v>
      </c>
      <c r="E62" s="11">
        <f t="shared" si="9"/>
        <v>3.5882604008929828E-2</v>
      </c>
      <c r="F62" s="12">
        <f t="shared" si="10"/>
        <v>-2.146113801813565E-3</v>
      </c>
      <c r="G62">
        <f t="shared" si="11"/>
        <v>1</v>
      </c>
      <c r="H62">
        <f t="shared" si="12"/>
        <v>-6.6829123381974637E-2</v>
      </c>
    </row>
    <row r="63" spans="1:8">
      <c r="A63">
        <v>0.1</v>
      </c>
      <c r="B63">
        <f t="shared" si="13"/>
        <v>-0.30000000000000016</v>
      </c>
      <c r="C63">
        <f t="shared" si="8"/>
        <v>1.3000000000000003</v>
      </c>
      <c r="D63">
        <f t="array" ref="D63">MMULT(MMULT(B63:C63,$B$2:$C$3),TRANSPOSE(B63:C63))</f>
        <v>1.1221368726944713E-3</v>
      </c>
      <c r="E63" s="11">
        <f t="shared" si="9"/>
        <v>3.3498311490200092E-2</v>
      </c>
      <c r="F63" s="12">
        <f t="shared" si="10"/>
        <v>-1.9711313286222601E-3</v>
      </c>
      <c r="G63">
        <f t="shared" si="11"/>
        <v>1</v>
      </c>
      <c r="H63">
        <f t="shared" si="12"/>
        <v>-6.6362165688212293E-2</v>
      </c>
    </row>
    <row r="64" spans="1:8">
      <c r="A64">
        <v>0.1</v>
      </c>
      <c r="B64">
        <f t="shared" si="13"/>
        <v>-0.20000000000000015</v>
      </c>
      <c r="C64">
        <f t="shared" si="8"/>
        <v>1.2000000000000002</v>
      </c>
      <c r="D64">
        <f t="array" ref="D64">MMULT(MMULT(B64:C64,$B$2:$C$3),TRANSPOSE(B64:C64))</f>
        <v>9.7313978521765569E-4</v>
      </c>
      <c r="E64" s="11">
        <f t="shared" si="9"/>
        <v>3.1195188494664617E-2</v>
      </c>
      <c r="F64" s="12">
        <f t="shared" si="10"/>
        <v>-1.7961488554309548E-3</v>
      </c>
      <c r="G64">
        <f t="shared" si="11"/>
        <v>1</v>
      </c>
      <c r="H64">
        <f t="shared" si="12"/>
        <v>-6.5652368939747852E-2</v>
      </c>
    </row>
    <row r="65" spans="1:8">
      <c r="A65">
        <v>0.1</v>
      </c>
      <c r="B65">
        <f t="shared" si="13"/>
        <v>-0.10000000000000014</v>
      </c>
      <c r="C65">
        <f t="shared" si="8"/>
        <v>1.1000000000000001</v>
      </c>
      <c r="D65">
        <f t="array" ref="D65">MMULT(MMULT(B65:C65,$B$2:$C$3),TRANSPOSE(B65:C65))</f>
        <v>8.405700080312211E-4</v>
      </c>
      <c r="E65" s="11">
        <f t="shared" si="9"/>
        <v>2.8992585397498119E-2</v>
      </c>
      <c r="F65" s="12">
        <f t="shared" si="10"/>
        <v>-1.6211663822396497E-3</v>
      </c>
      <c r="G65">
        <f t="shared" si="11"/>
        <v>1</v>
      </c>
      <c r="H65">
        <f t="shared" si="12"/>
        <v>-6.460464030113805E-2</v>
      </c>
    </row>
    <row r="66" spans="1:8">
      <c r="A66">
        <v>0.1</v>
      </c>
      <c r="B66">
        <v>0</v>
      </c>
      <c r="C66">
        <f t="shared" si="8"/>
        <v>1</v>
      </c>
      <c r="D66">
        <f t="array" ref="D66">MMULT(MMULT(B66:C66,$B$2:$C$3),TRANSPOSE(B66:C66))</f>
        <v>7.244275411351672E-4</v>
      </c>
      <c r="E66" s="11">
        <f t="shared" si="9"/>
        <v>2.6915191642177975E-2</v>
      </c>
      <c r="F66" s="12">
        <f t="shared" si="10"/>
        <v>-1.4461839090483446E-3</v>
      </c>
      <c r="G66">
        <f t="shared" si="11"/>
        <v>1</v>
      </c>
      <c r="H66">
        <f t="shared" si="12"/>
        <v>-6.3089763594812748E-2</v>
      </c>
    </row>
    <row r="67" spans="1:8">
      <c r="A67">
        <v>0.1</v>
      </c>
      <c r="B67">
        <f t="shared" si="13"/>
        <v>0.1</v>
      </c>
      <c r="C67">
        <f t="shared" si="8"/>
        <v>0.9</v>
      </c>
      <c r="D67">
        <f t="array" ref="D67">MMULT(MMULT(B67:C67,$B$2:$C$3),TRANSPOSE(B67:C67))</f>
        <v>6.2471238452949432E-4</v>
      </c>
      <c r="E67" s="11">
        <f t="shared" si="9"/>
        <v>2.49942470286563E-2</v>
      </c>
      <c r="F67" s="12">
        <f t="shared" si="10"/>
        <v>-1.2712014358570397E-3</v>
      </c>
      <c r="G67">
        <f t="shared" si="11"/>
        <v>1</v>
      </c>
      <c r="H67">
        <f t="shared" si="12"/>
        <v>-6.0937647086408968E-2</v>
      </c>
    </row>
    <row r="68" spans="1:8">
      <c r="A68">
        <v>0.1</v>
      </c>
      <c r="B68">
        <f t="shared" si="13"/>
        <v>0.2</v>
      </c>
      <c r="C68">
        <f t="shared" si="8"/>
        <v>0.8</v>
      </c>
      <c r="D68">
        <f t="array" ref="D68">MMULT(MMULT(B68:C68,$B$2:$C$3),TRANSPOSE(B68:C68))</f>
        <v>5.4142453821420203E-4</v>
      </c>
      <c r="E68" s="11">
        <f t="shared" si="9"/>
        <v>2.3268531071260215E-2</v>
      </c>
      <c r="F68" s="12">
        <f t="shared" si="10"/>
        <v>-1.0962189626657348E-3</v>
      </c>
      <c r="G68">
        <f t="shared" si="11"/>
        <v>1</v>
      </c>
      <c r="H68">
        <f t="shared" si="12"/>
        <v>-5.7936967628204716E-2</v>
      </c>
    </row>
    <row r="69" spans="1:8">
      <c r="A69">
        <v>0.1</v>
      </c>
      <c r="B69">
        <f t="shared" si="13"/>
        <v>0.30000000000000004</v>
      </c>
      <c r="C69">
        <f t="shared" si="8"/>
        <v>0.7</v>
      </c>
      <c r="D69">
        <f t="array" ref="D69">MMULT(MMULT(B69:C69,$B$2:$C$3),TRANSPOSE(B69:C69))</f>
        <v>4.7456400218929071E-4</v>
      </c>
      <c r="E69" s="11">
        <f t="shared" si="9"/>
        <v>2.1784489945584927E-2</v>
      </c>
      <c r="F69" s="12">
        <f t="shared" si="10"/>
        <v>-9.2123648947442971E-4</v>
      </c>
      <c r="G69">
        <f t="shared" si="11"/>
        <v>1</v>
      </c>
      <c r="H69">
        <f t="shared" si="12"/>
        <v>-5.3851417277636635E-2</v>
      </c>
    </row>
    <row r="70" spans="1:8">
      <c r="A70">
        <v>0.1</v>
      </c>
      <c r="B70">
        <f t="shared" si="13"/>
        <v>0.4</v>
      </c>
      <c r="C70">
        <f t="shared" si="8"/>
        <v>0.6</v>
      </c>
      <c r="D70">
        <f t="array" ref="D70">MMULT(MMULT(B70:C70,$B$2:$C$3),TRANSPOSE(B70:C70))</f>
        <v>4.2413077645476002E-4</v>
      </c>
      <c r="E70" s="11">
        <f t="shared" si="9"/>
        <v>2.0594435570191284E-2</v>
      </c>
      <c r="F70" s="12">
        <f t="shared" si="10"/>
        <v>-7.4625401628312471E-4</v>
      </c>
      <c r="G70">
        <f t="shared" si="11"/>
        <v>1</v>
      </c>
      <c r="H70">
        <f t="shared" si="12"/>
        <v>-4.8466644382990386E-2</v>
      </c>
    </row>
    <row r="71" spans="1:8">
      <c r="A71">
        <v>0.1</v>
      </c>
      <c r="B71">
        <f t="shared" si="13"/>
        <v>0.5</v>
      </c>
      <c r="C71">
        <f t="shared" si="8"/>
        <v>0.5</v>
      </c>
      <c r="D71">
        <f t="array" ref="D71">MMULT(MMULT(B71:C71,$B$2:$C$3),TRANSPOSE(B71:C71))</f>
        <v>3.9012486101061019E-4</v>
      </c>
      <c r="E71" s="11">
        <f t="shared" si="9"/>
        <v>1.9751578696666508E-2</v>
      </c>
      <c r="F71" s="12">
        <f t="shared" si="10"/>
        <v>-5.7127154309181982E-4</v>
      </c>
      <c r="G71">
        <f t="shared" si="11"/>
        <v>1</v>
      </c>
      <c r="H71">
        <f t="shared" si="12"/>
        <v>-4.167569208007102E-2</v>
      </c>
    </row>
    <row r="72" spans="1:8">
      <c r="A72">
        <v>0.1</v>
      </c>
      <c r="B72">
        <f t="shared" si="13"/>
        <v>0.6</v>
      </c>
      <c r="C72">
        <f t="shared" si="8"/>
        <v>0.4</v>
      </c>
      <c r="D72">
        <f t="array" ref="D72">MMULT(MMULT(B72:C72,$B$2:$C$3),TRANSPOSE(B72:C72))</f>
        <v>3.7254625585684121E-4</v>
      </c>
      <c r="E72" s="11">
        <f t="shared" si="9"/>
        <v>1.9301457350595089E-2</v>
      </c>
      <c r="F72" s="12">
        <f t="shared" si="10"/>
        <v>-3.9628906990051493E-4</v>
      </c>
      <c r="G72">
        <f t="shared" si="11"/>
        <v>1</v>
      </c>
      <c r="H72">
        <f t="shared" si="12"/>
        <v>-3.3581828920616445E-2</v>
      </c>
    </row>
    <row r="73" spans="1:8">
      <c r="A73">
        <v>0.1</v>
      </c>
      <c r="B73">
        <f t="shared" si="13"/>
        <v>0.7</v>
      </c>
      <c r="C73">
        <f t="shared" si="8"/>
        <v>0.30000000000000004</v>
      </c>
      <c r="D73">
        <f t="array" ref="D73">MMULT(MMULT(B73:C73,$B$2:$C$3),TRANSPOSE(B73:C73))</f>
        <v>3.7139496099345293E-4</v>
      </c>
      <c r="E73" s="11">
        <f t="shared" si="9"/>
        <v>1.9271610233539203E-2</v>
      </c>
      <c r="F73" s="12">
        <f t="shared" si="10"/>
        <v>-2.2130659670920996E-4</v>
      </c>
      <c r="G73">
        <f t="shared" si="11"/>
        <v>1</v>
      </c>
      <c r="H73">
        <f t="shared" si="12"/>
        <v>-2.455403361424523E-2</v>
      </c>
    </row>
    <row r="74" spans="1:8">
      <c r="A74">
        <v>0.1</v>
      </c>
      <c r="B74">
        <f t="shared" si="13"/>
        <v>0.79999999999999993</v>
      </c>
      <c r="C74">
        <f t="shared" si="8"/>
        <v>0.20000000000000007</v>
      </c>
      <c r="D74">
        <f t="array" ref="D74">MMULT(MMULT(B74:C74,$B$2:$C$3),TRANSPOSE(B74:C74))</f>
        <v>3.8667097642044551E-4</v>
      </c>
      <c r="E74" s="11">
        <f t="shared" si="9"/>
        <v>1.9663951190451157E-2</v>
      </c>
      <c r="F74" s="12">
        <f t="shared" si="10"/>
        <v>-4.6324123517905091E-5</v>
      </c>
      <c r="G74">
        <f t="shared" si="11"/>
        <v>1</v>
      </c>
      <c r="H74">
        <f t="shared" si="12"/>
        <v>-1.5165481718061926E-2</v>
      </c>
    </row>
    <row r="75" spans="1:8">
      <c r="A75">
        <v>0.1</v>
      </c>
      <c r="B75">
        <f t="shared" si="13"/>
        <v>0.89999999999999991</v>
      </c>
      <c r="C75">
        <f t="shared" si="8"/>
        <v>0.10000000000000009</v>
      </c>
      <c r="D75">
        <f t="array" ref="D75">MMULT(MMULT(B75:C75,$B$2:$C$3),TRANSPOSE(B75:C75))</f>
        <v>4.1837430213781889E-4</v>
      </c>
      <c r="E75" s="11">
        <f t="shared" si="9"/>
        <v>2.0454200109948542E-2</v>
      </c>
      <c r="F75" s="12">
        <f t="shared" si="10"/>
        <v>1.2865834967339985E-4</v>
      </c>
      <c r="G75">
        <f t="shared" si="11"/>
        <v>1</v>
      </c>
      <c r="H75">
        <f t="shared" si="12"/>
        <v>-6.0247195407268439E-3</v>
      </c>
    </row>
    <row r="76" spans="1:8">
      <c r="A76">
        <v>0.1</v>
      </c>
      <c r="B76">
        <f t="shared" si="13"/>
        <v>0.99999999999999989</v>
      </c>
      <c r="C76">
        <f t="shared" si="8"/>
        <v>0</v>
      </c>
      <c r="D76">
        <f t="array" ref="D76">MMULT(MMULT(B76:C76,$B$2:$C$3),TRANSPOSE(B76:C76))</f>
        <v>4.6650493814557291E-4</v>
      </c>
      <c r="E76" s="11">
        <f t="shared" si="9"/>
        <v>2.1598725382428772E-2</v>
      </c>
      <c r="F76" s="12">
        <f t="shared" si="10"/>
        <v>3.0364082286470491E-4</v>
      </c>
      <c r="G76">
        <f t="shared" si="11"/>
        <v>0.99999999999999989</v>
      </c>
      <c r="H76">
        <f t="shared" si="12"/>
        <v>2.3960513031506241E-3</v>
      </c>
    </row>
    <row r="77" spans="1:8">
      <c r="A77">
        <v>0.1</v>
      </c>
      <c r="B77">
        <f>B76+$A$77</f>
        <v>1.0999999999999999</v>
      </c>
      <c r="C77">
        <f t="shared" si="8"/>
        <v>-9.9999999999999867E-2</v>
      </c>
      <c r="D77">
        <f t="array" ref="D77">MMULT(MMULT(B77:C77,$B$2:$C$3),TRANSPOSE(B77:C77))</f>
        <v>5.3106288444370784E-4</v>
      </c>
      <c r="E77" s="11">
        <f t="shared" si="9"/>
        <v>2.3044801679418025E-2</v>
      </c>
      <c r="F77" s="12">
        <f t="shared" si="10"/>
        <v>4.7862329605600969E-4</v>
      </c>
      <c r="G77">
        <f t="shared" si="11"/>
        <v>1</v>
      </c>
      <c r="H77">
        <f t="shared" si="12"/>
        <v>9.8388404658204739E-3</v>
      </c>
    </row>
    <row r="78" spans="1:8">
      <c r="B78">
        <f t="shared" ref="B78:B88" si="14">B77+$A$77</f>
        <v>1.2</v>
      </c>
      <c r="C78">
        <f t="shared" si="8"/>
        <v>-0.19999999999999996</v>
      </c>
      <c r="D78">
        <f t="array" ref="D78">MMULT(MMULT(B78:C78,$B$2:$C$3),TRANSPOSE(B78:C78))</f>
        <v>6.1204814103222368E-4</v>
      </c>
      <c r="E78" s="11">
        <f t="shared" si="9"/>
        <v>2.4739606727517391E-2</v>
      </c>
      <c r="F78" s="12">
        <f t="shared" si="10"/>
        <v>6.5360576924731475E-4</v>
      </c>
      <c r="G78">
        <f t="shared" si="11"/>
        <v>1</v>
      </c>
      <c r="H78">
        <f t="shared" si="12"/>
        <v>1.6237792496303066E-2</v>
      </c>
    </row>
    <row r="79" spans="1:8">
      <c r="B79">
        <f t="shared" si="14"/>
        <v>1.3</v>
      </c>
      <c r="C79">
        <f t="shared" si="8"/>
        <v>-0.30000000000000004</v>
      </c>
      <c r="D79">
        <f t="array" ref="D79">MMULT(MMULT(B79:C79,$B$2:$C$3),TRANSPOSE(B79:C79))</f>
        <v>7.0946070791112021E-4</v>
      </c>
      <c r="E79" s="11">
        <f t="shared" si="9"/>
        <v>2.6635703630862095E-2</v>
      </c>
      <c r="F79" s="12">
        <f t="shared" si="10"/>
        <v>8.2858824243861985E-4</v>
      </c>
      <c r="G79">
        <f t="shared" si="11"/>
        <v>1</v>
      </c>
      <c r="H79">
        <f t="shared" si="12"/>
        <v>2.1651354950678672E-2</v>
      </c>
    </row>
    <row r="80" spans="1:8">
      <c r="B80">
        <f t="shared" si="14"/>
        <v>1.4000000000000001</v>
      </c>
      <c r="C80">
        <f t="shared" si="8"/>
        <v>-0.40000000000000013</v>
      </c>
      <c r="D80">
        <f t="array" ref="D80">MMULT(MMULT(B80:C80,$B$2:$C$3),TRANSPOSE(B80:C80))</f>
        <v>8.2330058508039777E-4</v>
      </c>
      <c r="E80" s="11">
        <f t="shared" si="9"/>
        <v>2.8693214965918298E-2</v>
      </c>
      <c r="F80" s="12">
        <f t="shared" si="10"/>
        <v>1.0035707156299252E-3</v>
      </c>
      <c r="G80">
        <f t="shared" si="11"/>
        <v>1</v>
      </c>
      <c r="H80">
        <f t="shared" si="12"/>
        <v>2.619718800270468E-2</v>
      </c>
    </row>
    <row r="81" spans="2:8">
      <c r="B81">
        <f t="shared" si="14"/>
        <v>1.5000000000000002</v>
      </c>
      <c r="C81">
        <f t="shared" si="8"/>
        <v>-0.50000000000000022</v>
      </c>
      <c r="D81">
        <f t="array" ref="D81">MMULT(MMULT(B81:C81,$B$2:$C$3),TRANSPOSE(B81:C81))</f>
        <v>9.5356777254005591E-4</v>
      </c>
      <c r="E81" s="11">
        <f t="shared" si="9"/>
        <v>3.0879892689905125E-2</v>
      </c>
      <c r="F81" s="12">
        <f t="shared" si="10"/>
        <v>1.1785531888212301E-3</v>
      </c>
      <c r="G81">
        <f t="shared" si="11"/>
        <v>1</v>
      </c>
      <c r="H81">
        <f t="shared" si="12"/>
        <v>3.0008654154372101E-2</v>
      </c>
    </row>
    <row r="82" spans="2:8">
      <c r="B82">
        <f t="shared" si="14"/>
        <v>1.6000000000000003</v>
      </c>
      <c r="C82">
        <f t="shared" si="8"/>
        <v>-0.60000000000000031</v>
      </c>
      <c r="D82">
        <f t="array" ref="D82">MMULT(MMULT(B82:C82,$B$2:$C$3),TRANSPOSE(B82:C82))</f>
        <v>1.1002622702900948E-3</v>
      </c>
      <c r="E82" s="11">
        <f t="shared" si="9"/>
        <v>3.3170201541294485E-2</v>
      </c>
      <c r="F82" s="12">
        <f t="shared" si="10"/>
        <v>1.3535356620125352E-3</v>
      </c>
      <c r="G82">
        <f t="shared" si="11"/>
        <v>1</v>
      </c>
      <c r="H82">
        <f t="shared" si="12"/>
        <v>3.3211932459177904E-2</v>
      </c>
    </row>
    <row r="83" spans="2:8">
      <c r="B83">
        <f t="shared" si="14"/>
        <v>1.7000000000000004</v>
      </c>
      <c r="C83">
        <f t="shared" si="8"/>
        <v>-0.7000000000000004</v>
      </c>
      <c r="D83">
        <f t="array" ref="D83">MMULT(MMULT(B83:C83,$B$2:$C$3),TRANSPOSE(B83:C83))</f>
        <v>1.2633840783305148E-3</v>
      </c>
      <c r="E83" s="11">
        <f t="shared" si="9"/>
        <v>3.5544114538563411E-2</v>
      </c>
      <c r="F83" s="12">
        <f t="shared" si="10"/>
        <v>1.5285181352038403E-3</v>
      </c>
      <c r="G83">
        <f t="shared" si="11"/>
        <v>1</v>
      </c>
      <c r="H83">
        <f t="shared" si="12"/>
        <v>3.5916746921716793E-2</v>
      </c>
    </row>
    <row r="84" spans="2:8">
      <c r="B84">
        <f>B83+$A$77</f>
        <v>1.8000000000000005</v>
      </c>
      <c r="C84">
        <f t="shared" si="8"/>
        <v>-0.80000000000000049</v>
      </c>
      <c r="D84">
        <f t="array" ref="D84">MMULT(MMULT(B84:C84,$B$2:$C$3),TRANSPOSE(B84:C84))</f>
        <v>1.4429331966613157E-3</v>
      </c>
      <c r="E84" s="11">
        <f t="shared" si="9"/>
        <v>3.7985960520451709E-2</v>
      </c>
      <c r="F84" s="12">
        <f t="shared" si="10"/>
        <v>1.7035006083951456E-3</v>
      </c>
      <c r="G84">
        <f t="shared" si="11"/>
        <v>1</v>
      </c>
      <c r="H84">
        <f t="shared" si="12"/>
        <v>3.821441974194259E-2</v>
      </c>
    </row>
    <row r="85" spans="2:8">
      <c r="B85">
        <f t="shared" si="14"/>
        <v>1.9000000000000006</v>
      </c>
      <c r="C85">
        <f t="shared" si="8"/>
        <v>-0.90000000000000058</v>
      </c>
      <c r="D85">
        <f t="array" ref="D85">MMULT(MMULT(B85:C85,$B$2:$C$3),TRANSPOSE(B85:C85))</f>
        <v>1.6389096252824972E-3</v>
      </c>
      <c r="E85" s="11">
        <f t="shared" si="9"/>
        <v>4.0483448781971347E-2</v>
      </c>
      <c r="F85" s="12">
        <f t="shared" si="10"/>
        <v>1.8784830815864505E-3</v>
      </c>
      <c r="G85">
        <f t="shared" si="11"/>
        <v>1</v>
      </c>
      <c r="H85">
        <f t="shared" si="12"/>
        <v>4.0179232791675693E-2</v>
      </c>
    </row>
    <row r="86" spans="2:8">
      <c r="B86">
        <f t="shared" si="14"/>
        <v>2.0000000000000004</v>
      </c>
      <c r="C86">
        <f t="shared" si="8"/>
        <v>-1.0000000000000004</v>
      </c>
      <c r="D86">
        <f t="array" ref="D86">MMULT(MMULT(B86:C86,$B$2:$C$3),TRANSPOSE(B86:C86))</f>
        <v>1.8513133641940593E-3</v>
      </c>
      <c r="E86" s="11">
        <f t="shared" si="9"/>
        <v>4.3026891175101868E-2</v>
      </c>
      <c r="F86" s="12">
        <f t="shared" si="10"/>
        <v>2.0534655547777554E-3</v>
      </c>
      <c r="G86">
        <f t="shared" si="11"/>
        <v>1</v>
      </c>
      <c r="H86">
        <f t="shared" si="12"/>
        <v>4.1870940168099328E-2</v>
      </c>
    </row>
    <row r="87" spans="2:8">
      <c r="B87">
        <f t="shared" si="14"/>
        <v>2.1000000000000005</v>
      </c>
      <c r="C87">
        <f t="shared" si="8"/>
        <v>-1.1000000000000005</v>
      </c>
      <c r="D87">
        <f t="array" ref="D87">MMULT(MMULT(B87:C87,$B$2:$C$3),TRANSPOSE(B87:C87))</f>
        <v>2.0801444133960018E-3</v>
      </c>
      <c r="E87" s="11">
        <f t="shared" si="9"/>
        <v>4.560860021307387E-2</v>
      </c>
      <c r="F87" s="12">
        <f t="shared" si="10"/>
        <v>2.2284480279690603E-3</v>
      </c>
      <c r="G87">
        <f t="shared" si="11"/>
        <v>1</v>
      </c>
      <c r="H87">
        <f t="shared" si="12"/>
        <v>4.3337415530607069E-2</v>
      </c>
    </row>
    <row r="88" spans="2:8">
      <c r="B88">
        <f t="shared" si="14"/>
        <v>2.2000000000000006</v>
      </c>
      <c r="C88">
        <f t="shared" si="8"/>
        <v>-1.2000000000000006</v>
      </c>
      <c r="D88">
        <f t="array" ref="D88">MMULT(MMULT(B88:C88,$B$2:$C$3),TRANSPOSE(B88:C88))</f>
        <v>2.3254027728883265E-3</v>
      </c>
      <c r="E88" s="11">
        <f t="shared" si="9"/>
        <v>4.822243018438957E-2</v>
      </c>
      <c r="F88" s="12">
        <f t="shared" si="10"/>
        <v>2.4034305011603656E-3</v>
      </c>
      <c r="G88">
        <f t="shared" si="11"/>
        <v>1</v>
      </c>
      <c r="H88">
        <f t="shared" si="12"/>
        <v>4.4617024155931335E-2</v>
      </c>
    </row>
  </sheetData>
  <mergeCells count="4">
    <mergeCell ref="D22:G22"/>
    <mergeCell ref="H22:I22"/>
    <mergeCell ref="B38:C38"/>
    <mergeCell ref="D38:G3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F827-E22E-499F-B7DC-2ECC72C8EFF4}">
  <dimension ref="B15:Z58"/>
  <sheetViews>
    <sheetView workbookViewId="0"/>
  </sheetViews>
  <sheetFormatPr defaultRowHeight="14.4"/>
  <cols>
    <col min="3" max="3" width="22.21875" customWidth="1"/>
    <col min="4" max="4" width="14.109375" bestFit="1" customWidth="1"/>
    <col min="5" max="5" width="13.33203125" bestFit="1" customWidth="1"/>
    <col min="6" max="7" width="15.5546875" bestFit="1" customWidth="1"/>
    <col min="9" max="9" width="16.5546875" customWidth="1"/>
    <col min="10" max="10" width="12.33203125" bestFit="1" customWidth="1"/>
    <col min="11" max="11" width="13.88671875" bestFit="1" customWidth="1"/>
    <col min="12" max="13" width="14.88671875" bestFit="1" customWidth="1"/>
    <col min="14" max="14" width="10.33203125" bestFit="1" customWidth="1"/>
    <col min="16" max="16" width="14.88671875" customWidth="1"/>
    <col min="17" max="17" width="17" customWidth="1"/>
    <col min="18" max="18" width="11.33203125" bestFit="1" customWidth="1"/>
    <col min="19" max="20" width="12.33203125" bestFit="1" customWidth="1"/>
    <col min="22" max="22" width="18" customWidth="1"/>
    <col min="23" max="23" width="13" customWidth="1"/>
    <col min="24" max="24" width="15" customWidth="1"/>
    <col min="25" max="25" width="14.33203125" customWidth="1"/>
    <col min="26" max="26" width="16" customWidth="1"/>
  </cols>
  <sheetData>
    <row r="15" spans="4:5" ht="15" thickBot="1">
      <c r="D15" s="49" t="s">
        <v>77</v>
      </c>
      <c r="E15" s="49"/>
    </row>
    <row r="16" spans="4:5" ht="15" thickBot="1">
      <c r="D16" s="19" t="s">
        <v>30</v>
      </c>
      <c r="E16" s="25" t="s">
        <v>32</v>
      </c>
    </row>
    <row r="17" spans="2:26">
      <c r="C17" s="18" t="s">
        <v>70</v>
      </c>
      <c r="D17" s="26" t="s">
        <v>1</v>
      </c>
      <c r="E17" s="26" t="s">
        <v>78</v>
      </c>
      <c r="F17" s="20" t="s">
        <v>11</v>
      </c>
      <c r="G17" s="20" t="s">
        <v>6</v>
      </c>
      <c r="H17" s="19" t="s">
        <v>30</v>
      </c>
      <c r="I17" s="25" t="s">
        <v>32</v>
      </c>
    </row>
    <row r="18" spans="2:26" ht="15" thickBot="1">
      <c r="C18" s="21" t="s">
        <v>68</v>
      </c>
      <c r="D18" s="27">
        <f>AVERAGE(Rendimientos!C3:C510)*250</f>
        <v>7.7310057704649002E-3</v>
      </c>
      <c r="E18" s="27">
        <f>AVERAGE(Rendimientos!G3:G510)*250</f>
        <v>-0.70267477188606575</v>
      </c>
      <c r="F18" s="27">
        <f>AVERAGE(Rendimientos!E3:E510)*250</f>
        <v>7.5910205716176238E-2</v>
      </c>
      <c r="G18" s="27">
        <f>AVERAGE(Rendimientos!F3:F510)*250</f>
        <v>-0.36154597726208615</v>
      </c>
      <c r="H18" s="27">
        <f>FE!I24</f>
        <v>-7.4133581761412395E-2</v>
      </c>
      <c r="I18" s="27">
        <f>FE!I34</f>
        <v>-0.70267477188606542</v>
      </c>
    </row>
    <row r="19" spans="2:26">
      <c r="B19" s="50" t="s">
        <v>79</v>
      </c>
      <c r="C19" s="19" t="s">
        <v>30</v>
      </c>
      <c r="D19" s="28">
        <v>1.0000000000000002</v>
      </c>
      <c r="E19" s="16"/>
      <c r="F19" s="29">
        <f>SLOPE(Rendimientos!E3:E510,Rendimientos!C3:C510)</f>
        <v>1.0500740368360415</v>
      </c>
      <c r="G19" s="29">
        <f>SLOPE(Rendimientos!F3:F510,Rendimientos!C3:C510)</f>
        <v>0.72397047200733422</v>
      </c>
      <c r="H19" s="29">
        <f>SUMPRODUCT(F19:G19,D23:E23)</f>
        <v>0.93822325981942323</v>
      </c>
      <c r="I19" s="16"/>
    </row>
    <row r="20" spans="2:26">
      <c r="B20" s="51"/>
      <c r="C20" s="25" t="s">
        <v>32</v>
      </c>
      <c r="D20" s="28"/>
      <c r="E20" s="16">
        <v>1</v>
      </c>
      <c r="F20" s="29">
        <f>SLOPE(Rendimientos!E3:E510,Rendimientos!G3:G510)</f>
        <v>-1.6898012324162381E-2</v>
      </c>
      <c r="G20" s="29">
        <f>SLOPE(Rendimientos!F3:F510,Rendimientos!G3:G510)</f>
        <v>0.55445686318278797</v>
      </c>
      <c r="H20" s="16"/>
      <c r="I20" s="30">
        <f>SUMPRODUCT(D24:E24,F20:G20)</f>
        <v>1.0000000000000009</v>
      </c>
    </row>
    <row r="22" spans="2:26" ht="15" thickBot="1">
      <c r="C22" s="22" t="s">
        <v>71</v>
      </c>
      <c r="D22" s="20" t="s">
        <v>72</v>
      </c>
      <c r="E22" s="20" t="s">
        <v>73</v>
      </c>
      <c r="F22" s="23" t="s">
        <v>74</v>
      </c>
    </row>
    <row r="23" spans="2:26">
      <c r="C23" s="19" t="s">
        <v>30</v>
      </c>
      <c r="D23" s="27">
        <v>0.65700841977802282</v>
      </c>
      <c r="E23" s="27">
        <v>0.34299158022197723</v>
      </c>
      <c r="F23" s="24"/>
    </row>
    <row r="24" spans="2:26">
      <c r="C24" s="25" t="s">
        <v>32</v>
      </c>
      <c r="D24" s="27">
        <v>-0.77980105870610184</v>
      </c>
      <c r="E24" s="27">
        <v>1.7798010587061019</v>
      </c>
      <c r="F24" s="24"/>
    </row>
    <row r="26" spans="2:26" ht="18">
      <c r="C26" s="47" t="s">
        <v>80</v>
      </c>
      <c r="D26" s="47"/>
      <c r="E26" s="47"/>
      <c r="F26" s="47"/>
      <c r="G26" s="47"/>
      <c r="H26" s="47"/>
      <c r="I26" s="47"/>
      <c r="J26" s="47"/>
      <c r="K26" s="47"/>
      <c r="L26" s="47"/>
      <c r="M26" s="47"/>
      <c r="P26" s="47" t="s">
        <v>80</v>
      </c>
      <c r="Q26" s="47"/>
      <c r="R26" s="47"/>
      <c r="S26" s="47"/>
      <c r="T26" s="47"/>
      <c r="U26" s="47"/>
      <c r="V26" s="47"/>
      <c r="W26" s="47"/>
      <c r="X26" s="47"/>
      <c r="Y26" s="47"/>
      <c r="Z26" s="47"/>
    </row>
    <row r="28" spans="2:26">
      <c r="C28" s="31" t="s">
        <v>81</v>
      </c>
      <c r="D28" s="32">
        <v>1000000</v>
      </c>
      <c r="E28" s="33" t="s">
        <v>15</v>
      </c>
      <c r="P28" s="31" t="s">
        <v>81</v>
      </c>
      <c r="Q28" s="32">
        <v>1000000</v>
      </c>
      <c r="R28" s="33" t="s">
        <v>15</v>
      </c>
    </row>
    <row r="30" spans="2:26">
      <c r="D30" t="s">
        <v>31</v>
      </c>
      <c r="J30" t="s">
        <v>31</v>
      </c>
      <c r="Q30" t="s">
        <v>102</v>
      </c>
      <c r="W30" t="s">
        <v>102</v>
      </c>
    </row>
    <row r="31" spans="2:26">
      <c r="C31" s="48" t="s">
        <v>82</v>
      </c>
      <c r="D31" s="46"/>
      <c r="E31" s="46"/>
      <c r="F31" s="46"/>
      <c r="G31" s="46"/>
      <c r="I31" s="48" t="s">
        <v>83</v>
      </c>
      <c r="J31" s="46"/>
      <c r="K31" s="46"/>
      <c r="L31" s="46"/>
      <c r="M31" s="46"/>
      <c r="P31" s="48" t="s">
        <v>82</v>
      </c>
      <c r="Q31" s="46"/>
      <c r="R31" s="46"/>
      <c r="S31" s="46"/>
      <c r="T31" s="46"/>
      <c r="V31" s="48" t="s">
        <v>83</v>
      </c>
      <c r="W31" s="46"/>
      <c r="X31" s="46"/>
      <c r="Y31" s="46"/>
      <c r="Z31" s="46"/>
    </row>
    <row r="33" spans="3:26">
      <c r="C33" s="31" t="s">
        <v>84</v>
      </c>
      <c r="D33">
        <v>0.05</v>
      </c>
      <c r="I33" s="31" t="s">
        <v>84</v>
      </c>
      <c r="J33">
        <v>0.05</v>
      </c>
      <c r="P33" s="31" t="s">
        <v>84</v>
      </c>
      <c r="Q33">
        <v>0.05</v>
      </c>
      <c r="V33" s="31" t="s">
        <v>84</v>
      </c>
      <c r="W33">
        <v>0.05</v>
      </c>
    </row>
    <row r="35" spans="3:26">
      <c r="C35" s="34" t="s">
        <v>85</v>
      </c>
      <c r="D35" s="35" t="s">
        <v>86</v>
      </c>
      <c r="E35" s="35" t="s">
        <v>87</v>
      </c>
      <c r="F35" s="35" t="s">
        <v>88</v>
      </c>
      <c r="G35" s="35" t="s">
        <v>89</v>
      </c>
      <c r="I35" s="34" t="s">
        <v>85</v>
      </c>
      <c r="J35" s="35" t="s">
        <v>86</v>
      </c>
      <c r="K35" s="35" t="s">
        <v>87</v>
      </c>
      <c r="L35" s="35" t="s">
        <v>88</v>
      </c>
      <c r="M35" s="35" t="s">
        <v>89</v>
      </c>
      <c r="P35" s="34" t="s">
        <v>85</v>
      </c>
      <c r="Q35" s="35" t="s">
        <v>86</v>
      </c>
      <c r="R35" s="35" t="s">
        <v>87</v>
      </c>
      <c r="S35" s="35" t="s">
        <v>88</v>
      </c>
      <c r="T35" s="35" t="s">
        <v>89</v>
      </c>
      <c r="V35" s="34" t="s">
        <v>85</v>
      </c>
      <c r="W35" s="35" t="s">
        <v>86</v>
      </c>
      <c r="X35" s="35" t="s">
        <v>87</v>
      </c>
      <c r="Y35" s="35" t="s">
        <v>88</v>
      </c>
      <c r="Z35" s="35" t="s">
        <v>89</v>
      </c>
    </row>
    <row r="36" spans="3:26">
      <c r="C36" s="35" t="s">
        <v>90</v>
      </c>
      <c r="D36" s="36">
        <f>H18/250</f>
        <v>-2.9653432704564956E-4</v>
      </c>
      <c r="E36" s="36">
        <f>5*D36</f>
        <v>-1.4826716352282477E-3</v>
      </c>
      <c r="F36" s="36">
        <f>20*D36</f>
        <v>-5.9306865409129907E-3</v>
      </c>
      <c r="G36" s="36">
        <f>250*D36</f>
        <v>-7.4133581761412395E-2</v>
      </c>
      <c r="I36" s="35" t="s">
        <v>90</v>
      </c>
      <c r="J36" s="14">
        <f>FE!F34</f>
        <v>-2.8106990875442616E-3</v>
      </c>
      <c r="K36" s="14">
        <f>J36*5</f>
        <v>-1.4053495437721308E-2</v>
      </c>
      <c r="L36" s="14">
        <f>J36*20</f>
        <v>-5.6213981750885232E-2</v>
      </c>
      <c r="M36" s="14">
        <f>J36*250</f>
        <v>-0.70267477188606542</v>
      </c>
      <c r="P36" s="35" t="s">
        <v>90</v>
      </c>
      <c r="Q36" s="36">
        <f>D36</f>
        <v>-2.9653432704564956E-4</v>
      </c>
      <c r="R36" s="36">
        <f>5*Q36</f>
        <v>-1.4826716352282477E-3</v>
      </c>
      <c r="S36" s="36">
        <f>20*Q36</f>
        <v>-5.9306865409129907E-3</v>
      </c>
      <c r="T36" s="36">
        <f>250*Q36</f>
        <v>-7.4133581761412395E-2</v>
      </c>
      <c r="V36" s="35" t="s">
        <v>90</v>
      </c>
      <c r="W36" s="36">
        <f>J36</f>
        <v>-2.8106990875442616E-3</v>
      </c>
      <c r="X36" s="14">
        <f>W36*5</f>
        <v>-1.4053495437721308E-2</v>
      </c>
      <c r="Y36" s="14">
        <f>W36*20</f>
        <v>-5.6213981750885232E-2</v>
      </c>
      <c r="Z36" s="14">
        <f>W36*250</f>
        <v>-0.70267477188606542</v>
      </c>
    </row>
    <row r="37" spans="3:26">
      <c r="C37" s="35" t="s">
        <v>48</v>
      </c>
      <c r="D37" s="36">
        <f>FE!D24</f>
        <v>3.6987685085039496E-4</v>
      </c>
      <c r="E37" s="36">
        <f>5*D37</f>
        <v>1.8493842542519749E-3</v>
      </c>
      <c r="F37" s="36">
        <f>20*D37</f>
        <v>7.3975370170078995E-3</v>
      </c>
      <c r="G37" s="36">
        <f>250*D37</f>
        <v>9.2469212712598739E-2</v>
      </c>
      <c r="I37" s="35" t="s">
        <v>48</v>
      </c>
      <c r="J37" s="37">
        <f>FE!D34</f>
        <v>2.0655214598699814E-3</v>
      </c>
      <c r="K37" s="37">
        <f>J37*5</f>
        <v>1.0327607299349907E-2</v>
      </c>
      <c r="L37" s="37">
        <f>J37*20</f>
        <v>4.1310429197399627E-2</v>
      </c>
      <c r="M37" s="37">
        <f>J37*250</f>
        <v>0.51638036496749529</v>
      </c>
      <c r="P37" s="35" t="s">
        <v>48</v>
      </c>
      <c r="Q37" s="36">
        <f>D37</f>
        <v>3.6987685085039496E-4</v>
      </c>
      <c r="R37" s="36">
        <f>5*Q37</f>
        <v>1.8493842542519749E-3</v>
      </c>
      <c r="S37" s="36">
        <f>20*Q37</f>
        <v>7.3975370170078995E-3</v>
      </c>
      <c r="T37" s="36">
        <f>250*Q37</f>
        <v>9.2469212712598739E-2</v>
      </c>
      <c r="V37" s="35" t="s">
        <v>48</v>
      </c>
      <c r="W37" s="36">
        <f>J37</f>
        <v>2.0655214598699814E-3</v>
      </c>
      <c r="X37" s="37">
        <f>W37*5</f>
        <v>1.0327607299349907E-2</v>
      </c>
      <c r="Y37" s="37">
        <f>W37*20</f>
        <v>4.1310429197399627E-2</v>
      </c>
      <c r="Z37" s="37">
        <f>W37*250</f>
        <v>0.51638036496749529</v>
      </c>
    </row>
    <row r="38" spans="3:26">
      <c r="C38" s="35" t="s">
        <v>49</v>
      </c>
      <c r="D38" s="36">
        <f>SQRT(D37)</f>
        <v>1.9232182685550669E-2</v>
      </c>
      <c r="E38" s="36">
        <f>SQRT(5)*D38</f>
        <v>4.3004467840585758E-2</v>
      </c>
      <c r="F38" s="36">
        <f>SQRT(20)*D38</f>
        <v>8.6008935681171517E-2</v>
      </c>
      <c r="G38" s="36">
        <f>SQRT(250)*D38</f>
        <v>0.30408750831396991</v>
      </c>
      <c r="I38" s="35" t="s">
        <v>49</v>
      </c>
      <c r="J38" s="36">
        <f>SQRT(J37)</f>
        <v>4.5448008315766501E-2</v>
      </c>
      <c r="K38" s="36">
        <f>SQRT(5)*J38</f>
        <v>0.10162483603602963</v>
      </c>
      <c r="L38" s="36">
        <f>SQRT(20)*J38</f>
        <v>0.20324967207205927</v>
      </c>
      <c r="M38" s="36">
        <f>SQRT(250)*J38</f>
        <v>0.71859610698047571</v>
      </c>
      <c r="P38" s="35" t="s">
        <v>49</v>
      </c>
      <c r="Q38" s="36">
        <f>SQRT(Q37)</f>
        <v>1.9232182685550669E-2</v>
      </c>
      <c r="R38" s="36">
        <f>SQRT(5)*Q38</f>
        <v>4.3004467840585758E-2</v>
      </c>
      <c r="S38" s="36">
        <f>SQRT(20)*Q38</f>
        <v>8.6008935681171517E-2</v>
      </c>
      <c r="T38" s="36">
        <f>SQRT(250)*Q38</f>
        <v>0.30408750831396991</v>
      </c>
      <c r="V38" s="35" t="s">
        <v>49</v>
      </c>
      <c r="W38" s="36">
        <f>SQRT(W37)</f>
        <v>4.5448008315766501E-2</v>
      </c>
      <c r="X38" s="36">
        <f>SQRT(5)*W38</f>
        <v>0.10162483603602963</v>
      </c>
      <c r="Y38" s="36">
        <f>SQRT(20)*W38</f>
        <v>0.20324967207205927</v>
      </c>
      <c r="Z38" s="36">
        <f>SQRT(250)*W38</f>
        <v>0.71859610698047571</v>
      </c>
    </row>
    <row r="39" spans="3:26">
      <c r="C39" s="35" t="s">
        <v>91</v>
      </c>
      <c r="D39" s="38">
        <f>_xlfn.NORM.S.INV($D$33)*D38*$D$28</f>
        <v>-31634.125444521327</v>
      </c>
      <c r="E39" s="38">
        <f>_xlfn.NORM.S.INV($D$33)*E38*$D$28</f>
        <v>-70736.054902705451</v>
      </c>
      <c r="F39" s="38">
        <f>_xlfn.NORM.S.INV($D$33)*F38*$D$28</f>
        <v>-141472.1098054109</v>
      </c>
      <c r="G39" s="38">
        <f>_xlfn.NORM.S.INV($D$33)*G38*$D$28</f>
        <v>-500179.44096086954</v>
      </c>
      <c r="I39" s="35" t="s">
        <v>92</v>
      </c>
      <c r="J39" s="38">
        <f>_xlfn.NORM.S.INV($D$33)*J38*$D$28</f>
        <v>-74755.321315909212</v>
      </c>
      <c r="K39" s="38">
        <f t="shared" ref="K39:L39" si="0">_xlfn.NORM.S.INV($D$33)*K38*$D$28</f>
        <v>-167157.98014221207</v>
      </c>
      <c r="L39" s="38">
        <f t="shared" si="0"/>
        <v>-334315.96028442413</v>
      </c>
      <c r="M39" s="38">
        <f>_xlfn.NORM.S.INV($D$33)*M38*$D$28</f>
        <v>-1181985.412880044</v>
      </c>
      <c r="N39" s="38"/>
      <c r="P39" s="35" t="s">
        <v>91</v>
      </c>
      <c r="Q39" s="38">
        <f>_xlfn.PERCENTILE.EXC(Rendimientos!H3:H510,Resultados!Q33)*$Q$28</f>
        <v>-27874.854515370338</v>
      </c>
      <c r="R39" s="38">
        <f>SQRT(5)*$Q$39</f>
        <v>-62330.069559285039</v>
      </c>
      <c r="S39" s="38">
        <f>SQRT(20)*$Q$39</f>
        <v>-124660.13911857008</v>
      </c>
      <c r="T39" s="38">
        <f>SQRT(250)*$Q$39</f>
        <v>-440740.14857199648</v>
      </c>
      <c r="V39" s="35" t="s">
        <v>92</v>
      </c>
      <c r="W39" s="38">
        <f>_xlfn.PERCENTILE.EXC(Rendimientos!I3:I510,Resultados!$W$33)*$Q$28</f>
        <v>-70572.04186179598</v>
      </c>
      <c r="X39" s="38">
        <f>SQRT(5)*$W$39</f>
        <v>-157803.88291393663</v>
      </c>
      <c r="Y39" s="38">
        <f>SQRT(20)*$S$39</f>
        <v>-557497.09030740685</v>
      </c>
      <c r="Z39" s="38">
        <f>SQRT(250)*$W$39</f>
        <v>-1115841.9570601254</v>
      </c>
    </row>
    <row r="40" spans="3:26">
      <c r="C40" s="35" t="s">
        <v>93</v>
      </c>
      <c r="D40">
        <f>D39/$D$28</f>
        <v>-3.1634125444521329E-2</v>
      </c>
      <c r="E40">
        <f t="shared" ref="E40:F40" si="1">E39/$D$28</f>
        <v>-7.0736054902705445E-2</v>
      </c>
      <c r="F40">
        <f t="shared" si="1"/>
        <v>-0.14147210980541089</v>
      </c>
      <c r="G40">
        <f>G39/$D$28</f>
        <v>-0.50017944096086953</v>
      </c>
      <c r="I40" s="35" t="s">
        <v>94</v>
      </c>
      <c r="J40">
        <f>J39/$D$28</f>
        <v>-7.4755321315909215E-2</v>
      </c>
      <c r="K40">
        <f>K39/$D$28</f>
        <v>-0.16715798014221206</v>
      </c>
      <c r="L40">
        <f t="shared" ref="L40" si="2">L39/$D$28</f>
        <v>-0.33431596028442412</v>
      </c>
      <c r="M40">
        <f t="shared" ref="M40" si="3">M39/$D$28</f>
        <v>-1.181985412880044</v>
      </c>
      <c r="P40" s="35" t="s">
        <v>93</v>
      </c>
      <c r="Q40">
        <f>Q39/$Q$28</f>
        <v>-2.7874854515370338E-2</v>
      </c>
      <c r="R40">
        <f t="shared" ref="R40:T40" si="4">R39/$Q$28</f>
        <v>-6.2330069559285037E-2</v>
      </c>
      <c r="S40">
        <f t="shared" si="4"/>
        <v>-0.12466013911857007</v>
      </c>
      <c r="T40">
        <f t="shared" si="4"/>
        <v>-0.4407401485719965</v>
      </c>
      <c r="V40" s="35" t="s">
        <v>94</v>
      </c>
      <c r="W40">
        <f>W39/$D$28</f>
        <v>-7.0572041861795984E-2</v>
      </c>
      <c r="X40">
        <f>X39/$D$28</f>
        <v>-0.15780388291393663</v>
      </c>
      <c r="Y40">
        <f t="shared" ref="Y40:Z40" si="5">Y39/$D$28</f>
        <v>-0.5574970903074068</v>
      </c>
      <c r="Z40">
        <f t="shared" si="5"/>
        <v>-1.1158419570601255</v>
      </c>
    </row>
    <row r="41" spans="3:26">
      <c r="J41" s="38"/>
      <c r="K41" s="38"/>
      <c r="W41" s="38"/>
      <c r="X41" s="38"/>
    </row>
    <row r="42" spans="3:26" ht="18">
      <c r="C42" s="47" t="s">
        <v>95</v>
      </c>
      <c r="D42" s="47"/>
      <c r="E42" s="47"/>
      <c r="F42" s="47"/>
      <c r="G42" s="47"/>
      <c r="H42" s="47"/>
      <c r="I42" s="47"/>
      <c r="J42" s="47"/>
      <c r="K42" s="47"/>
      <c r="L42" s="47"/>
      <c r="M42" s="47"/>
      <c r="P42" s="47" t="s">
        <v>95</v>
      </c>
      <c r="Q42" s="47"/>
      <c r="R42" s="47"/>
      <c r="S42" s="47"/>
      <c r="T42" s="47"/>
      <c r="U42" s="47"/>
      <c r="V42" s="47"/>
      <c r="W42" s="47"/>
      <c r="X42" s="47"/>
      <c r="Y42" s="47"/>
      <c r="Z42" s="47"/>
    </row>
    <row r="44" spans="3:26">
      <c r="D44" t="s">
        <v>113</v>
      </c>
      <c r="J44" t="s">
        <v>113</v>
      </c>
      <c r="Q44" t="s">
        <v>114</v>
      </c>
      <c r="W44" t="s">
        <v>114</v>
      </c>
    </row>
    <row r="45" spans="3:26">
      <c r="C45" s="46" t="s">
        <v>96</v>
      </c>
      <c r="D45" s="46"/>
      <c r="E45" s="46"/>
      <c r="F45" s="46"/>
      <c r="G45" s="46"/>
      <c r="I45" s="46" t="s">
        <v>97</v>
      </c>
      <c r="J45" s="46"/>
      <c r="K45" s="46"/>
      <c r="L45" s="46"/>
      <c r="M45" s="46"/>
      <c r="P45" s="46" t="s">
        <v>96</v>
      </c>
      <c r="Q45" s="46"/>
      <c r="R45" s="46"/>
      <c r="S45" s="46"/>
      <c r="T45" s="46"/>
      <c r="V45" s="46" t="s">
        <v>97</v>
      </c>
      <c r="W45" s="46"/>
      <c r="X45" s="46"/>
      <c r="Y45" s="46"/>
      <c r="Z45" s="46"/>
    </row>
    <row r="46" spans="3:26">
      <c r="C46" s="31" t="s">
        <v>111</v>
      </c>
      <c r="D46" s="39">
        <v>0.05</v>
      </c>
      <c r="I46" s="31" t="s">
        <v>111</v>
      </c>
      <c r="J46" s="39">
        <v>0.05</v>
      </c>
      <c r="P46" s="31" t="s">
        <v>111</v>
      </c>
      <c r="Q46" s="39">
        <v>0.05</v>
      </c>
      <c r="V46" s="31" t="s">
        <v>111</v>
      </c>
      <c r="W46" s="39">
        <v>0.05</v>
      </c>
    </row>
    <row r="47" spans="3:26">
      <c r="C47" s="31" t="s">
        <v>112</v>
      </c>
      <c r="D47">
        <f>D33</f>
        <v>0.05</v>
      </c>
      <c r="I47" s="31" t="s">
        <v>112</v>
      </c>
      <c r="J47">
        <f>J33</f>
        <v>0.05</v>
      </c>
      <c r="P47" s="31" t="s">
        <v>112</v>
      </c>
      <c r="Q47">
        <f>Q33</f>
        <v>0.05</v>
      </c>
      <c r="V47" s="31" t="s">
        <v>112</v>
      </c>
      <c r="W47">
        <f>W33</f>
        <v>0.05</v>
      </c>
    </row>
    <row r="48" spans="3:26">
      <c r="C48" s="31" t="s">
        <v>99</v>
      </c>
      <c r="D48">
        <f>SUM(Rendimientos!N4:N509)</f>
        <v>38</v>
      </c>
      <c r="I48" s="31" t="s">
        <v>99</v>
      </c>
      <c r="J48">
        <f>SUM(Rendimientos!O4:O509)</f>
        <v>28</v>
      </c>
      <c r="P48" s="31" t="s">
        <v>99</v>
      </c>
      <c r="Q48">
        <f>SUM(Rendimientos!P252:P509)</f>
        <v>24</v>
      </c>
      <c r="V48" s="31" t="s">
        <v>99</v>
      </c>
      <c r="W48">
        <f>SUM(Rendimientos!Q252:Q509)</f>
        <v>19</v>
      </c>
    </row>
    <row r="49" spans="3:26">
      <c r="C49" s="31" t="s">
        <v>100</v>
      </c>
      <c r="D49">
        <f>COUNT(Rendimientos!N4:N509)</f>
        <v>506</v>
      </c>
      <c r="I49" s="31" t="s">
        <v>100</v>
      </c>
      <c r="J49">
        <f>COUNT(Rendimientos!O4:O509)</f>
        <v>506</v>
      </c>
      <c r="P49" s="31" t="s">
        <v>100</v>
      </c>
      <c r="Q49">
        <f>COUNT(Rendimientos!P252:P509)</f>
        <v>258</v>
      </c>
      <c r="V49" s="31" t="s">
        <v>100</v>
      </c>
      <c r="W49">
        <f>COUNT(Rendimientos!Q252:Q509)</f>
        <v>258</v>
      </c>
    </row>
    <row r="50" spans="3:26">
      <c r="C50" s="31" t="s">
        <v>98</v>
      </c>
      <c r="D50">
        <f>D48/D49</f>
        <v>7.5098814229249009E-2</v>
      </c>
      <c r="I50" s="31" t="s">
        <v>98</v>
      </c>
      <c r="J50">
        <f>J48/J49</f>
        <v>5.533596837944664E-2</v>
      </c>
      <c r="P50" s="31" t="s">
        <v>98</v>
      </c>
      <c r="Q50">
        <f>Q48/Q49</f>
        <v>9.3023255813953487E-2</v>
      </c>
      <c r="V50" s="31" t="s">
        <v>98</v>
      </c>
      <c r="W50">
        <f>W48/W49</f>
        <v>7.3643410852713184E-2</v>
      </c>
    </row>
    <row r="51" spans="3:26">
      <c r="C51" s="31" t="s">
        <v>101</v>
      </c>
      <c r="D51">
        <f>ABS((D50-D47)/SQRT(D50*(1-D50)/D49))</f>
        <v>2.1422209121253757</v>
      </c>
      <c r="I51" s="31" t="s">
        <v>101</v>
      </c>
      <c r="J51">
        <f>ABS((J50-J47)/SQRT(J50*(1-J50)/J49))</f>
        <v>0.5249839891675242</v>
      </c>
      <c r="P51" s="31" t="s">
        <v>101</v>
      </c>
      <c r="Q51">
        <f>ABS((Q50-Q47)/SQRT(Q50*(1-Q50)/Q49))</f>
        <v>2.3791360746158383</v>
      </c>
      <c r="V51" s="31" t="s">
        <v>101</v>
      </c>
      <c r="W51">
        <f>ABS((W50-W47)/SQRT(W50*(1-W50)/W49))</f>
        <v>1.453998428197437</v>
      </c>
    </row>
    <row r="52" spans="3:26">
      <c r="C52" s="31" t="s">
        <v>107</v>
      </c>
      <c r="D52">
        <f>TINV(D46,D49-1)</f>
        <v>1.9646726387396165</v>
      </c>
      <c r="I52" s="31" t="s">
        <v>107</v>
      </c>
      <c r="J52">
        <f>TINV(J46,J49-1)</f>
        <v>1.9646726387396165</v>
      </c>
      <c r="P52" s="31" t="s">
        <v>107</v>
      </c>
      <c r="Q52">
        <f>TINV(Q46,Q49-1)</f>
        <v>1.9692374962336785</v>
      </c>
      <c r="V52" s="31" t="s">
        <v>107</v>
      </c>
      <c r="W52">
        <f>TINV(W46,W49-1)</f>
        <v>1.9692374962336785</v>
      </c>
    </row>
    <row r="54" spans="3:26">
      <c r="C54" s="44" t="s">
        <v>109</v>
      </c>
      <c r="D54" s="44"/>
      <c r="E54" s="44" t="s">
        <v>110</v>
      </c>
      <c r="F54" s="44"/>
      <c r="G54" s="44"/>
      <c r="I54" s="44" t="s">
        <v>109</v>
      </c>
      <c r="J54" s="44"/>
      <c r="K54" s="44" t="s">
        <v>110</v>
      </c>
      <c r="L54" s="44"/>
      <c r="M54" s="44"/>
      <c r="P54" s="44" t="s">
        <v>109</v>
      </c>
      <c r="Q54" s="44"/>
      <c r="R54" s="44" t="s">
        <v>110</v>
      </c>
      <c r="S54" s="44"/>
      <c r="T54" s="44"/>
      <c r="V54" s="44" t="s">
        <v>109</v>
      </c>
      <c r="W54" s="44"/>
      <c r="X54" s="44" t="s">
        <v>110</v>
      </c>
      <c r="Y54" s="44"/>
      <c r="Z54" s="44"/>
    </row>
    <row r="56" spans="3:26">
      <c r="C56" s="44" t="s">
        <v>108</v>
      </c>
      <c r="D56" s="44"/>
      <c r="E56" s="44"/>
      <c r="F56" s="44"/>
      <c r="G56" s="44"/>
      <c r="I56" s="44" t="s">
        <v>108</v>
      </c>
      <c r="J56" s="44"/>
      <c r="K56" s="44"/>
      <c r="L56" s="44"/>
      <c r="M56" s="44"/>
      <c r="P56" s="44" t="s">
        <v>108</v>
      </c>
      <c r="Q56" s="44"/>
      <c r="R56" s="44"/>
      <c r="S56" s="44"/>
      <c r="T56" s="44"/>
      <c r="V56" s="44" t="s">
        <v>108</v>
      </c>
      <c r="W56" s="44"/>
      <c r="X56" s="44"/>
      <c r="Y56" s="44"/>
      <c r="Z56" s="44"/>
    </row>
    <row r="58" spans="3:26" ht="21">
      <c r="C58" s="45" t="str">
        <f>IF(D51&gt;D52,"El modelo de VaR no es adecuado","El modelo de VaR  es adecuado")</f>
        <v>El modelo de VaR no es adecuado</v>
      </c>
      <c r="D58" s="45"/>
      <c r="E58" s="45"/>
      <c r="F58" s="45"/>
      <c r="G58" s="45"/>
      <c r="I58" s="45" t="str">
        <f>IF(J51&gt;J52,"El modelo de VaR no es adecuado","El modelo de VaR  es adecuado")</f>
        <v>El modelo de VaR  es adecuado</v>
      </c>
      <c r="J58" s="45"/>
      <c r="K58" s="45"/>
      <c r="L58" s="45"/>
      <c r="M58" s="45"/>
      <c r="P58" s="45" t="str">
        <f>IF(Q51&gt;Q52,"El modelo de VaR no es adecuado","El modelo de VaR  es adecuado")</f>
        <v>El modelo de VaR no es adecuado</v>
      </c>
      <c r="Q58" s="45"/>
      <c r="R58" s="45"/>
      <c r="S58" s="45"/>
      <c r="T58" s="45"/>
      <c r="V58" s="45" t="str">
        <f>IF(W51&gt;W52,"El modelo de VaR no es adecuado","El modelo de VaR  es adecuado")</f>
        <v>El modelo de VaR  es adecuado</v>
      </c>
      <c r="W58" s="45"/>
      <c r="X58" s="45"/>
      <c r="Y58" s="45"/>
      <c r="Z58" s="45"/>
    </row>
  </sheetData>
  <mergeCells count="30">
    <mergeCell ref="C56:G56"/>
    <mergeCell ref="I56:M56"/>
    <mergeCell ref="C58:G58"/>
    <mergeCell ref="I58:M58"/>
    <mergeCell ref="C45:G45"/>
    <mergeCell ref="I45:M45"/>
    <mergeCell ref="C54:D54"/>
    <mergeCell ref="E54:G54"/>
    <mergeCell ref="I54:J54"/>
    <mergeCell ref="K54:M54"/>
    <mergeCell ref="D15:E15"/>
    <mergeCell ref="B19:B20"/>
    <mergeCell ref="C26:M26"/>
    <mergeCell ref="C31:G31"/>
    <mergeCell ref="I31:M31"/>
    <mergeCell ref="C42:M42"/>
    <mergeCell ref="P26:Z26"/>
    <mergeCell ref="P31:T31"/>
    <mergeCell ref="V31:Z31"/>
    <mergeCell ref="P42:Z42"/>
    <mergeCell ref="P56:T56"/>
    <mergeCell ref="V56:Z56"/>
    <mergeCell ref="P58:T58"/>
    <mergeCell ref="V58:Z58"/>
    <mergeCell ref="P45:T45"/>
    <mergeCell ref="V45:Z45"/>
    <mergeCell ref="P54:Q54"/>
    <mergeCell ref="R54:T54"/>
    <mergeCell ref="V54:W54"/>
    <mergeCell ref="X54:Z5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Precios</vt:lpstr>
      <vt:lpstr>Rendimientos</vt:lpstr>
      <vt:lpstr>FE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Yolanda</dc:creator>
  <cp:lastModifiedBy>Martinez, Yolanda</cp:lastModifiedBy>
  <dcterms:created xsi:type="dcterms:W3CDTF">2020-05-25T23:49:20Z</dcterms:created>
  <dcterms:modified xsi:type="dcterms:W3CDTF">2021-01-27T03:45:55Z</dcterms:modified>
</cp:coreProperties>
</file>