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MODELOS LINEALES\"/>
    </mc:Choice>
  </mc:AlternateContent>
  <xr:revisionPtr revIDLastSave="0" documentId="13_ncr:1_{9F33A4B2-FFEE-45E7-A6D7-98ED3EA08E11}" xr6:coauthVersionLast="47" xr6:coauthVersionMax="47" xr10:uidLastSave="{00000000-0000-0000-0000-000000000000}"/>
  <bookViews>
    <workbookView xWindow="4090" yWindow="5100" windowWidth="28800" windowHeight="15500" activeTab="6" xr2:uid="{061217E7-3B91-4E2D-ADF0-E988973059EE}"/>
  </bookViews>
  <sheets>
    <sheet name="Durbin Watson" sheetId="1" r:id="rId1"/>
    <sheet name="DW regresion" sheetId="2" r:id="rId2"/>
    <sheet name="h de Durbin" sheetId="3" r:id="rId3"/>
    <sheet name="h Durbin regresion" sheetId="5" r:id="rId4"/>
    <sheet name="Rachas" sheetId="6" r:id="rId5"/>
    <sheet name="Sheet1" sheetId="7" r:id="rId6"/>
    <sheet name="Sheet3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6" l="1"/>
  <c r="D43" i="6"/>
  <c r="D46" i="6" s="1"/>
  <c r="D41" i="6"/>
  <c r="K31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3" i="6"/>
  <c r="J30" i="6"/>
  <c r="J2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" i="6"/>
  <c r="I26" i="6"/>
  <c r="J40" i="3"/>
  <c r="J38" i="3"/>
  <c r="J36" i="3"/>
  <c r="J34" i="3"/>
  <c r="J30" i="3"/>
  <c r="J28" i="3"/>
  <c r="K26" i="3"/>
  <c r="J2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" i="3"/>
  <c r="J38" i="1"/>
  <c r="K36" i="1"/>
  <c r="J36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3" i="1"/>
</calcChain>
</file>

<file path=xl/sharedStrings.xml><?xml version="1.0" encoding="utf-8"?>
<sst xmlns="http://schemas.openxmlformats.org/spreadsheetml/2006/main" count="182" uniqueCount="81">
  <si>
    <t>Demanda de pollos en Estados Unidos, 1960-1982</t>
  </si>
  <si>
    <t>Y</t>
  </si>
  <si>
    <t>Consumo per cápita de pollos, libras</t>
  </si>
  <si>
    <t>X2</t>
  </si>
  <si>
    <t>Ingreso real disponible por habitante, $</t>
  </si>
  <si>
    <t>X3</t>
  </si>
  <si>
    <t>Precio minorista real de pollo por libra, centavos</t>
  </si>
  <si>
    <t>X4</t>
  </si>
  <si>
    <t>Precio de venta real del cerdo por libra, centavos</t>
  </si>
  <si>
    <t>X5</t>
  </si>
  <si>
    <t>Precio minorista real de carne de res por libra, centavos</t>
  </si>
  <si>
    <t>X6</t>
  </si>
  <si>
    <t>Precio real compuesto de sustitutos de pollo por libra, centavos</t>
  </si>
  <si>
    <t>Año</t>
  </si>
  <si>
    <t>Yt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</si>
  <si>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</si>
  <si>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</si>
  <si>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</si>
  <si>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</si>
  <si>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</si>
  <si>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</si>
  <si>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</si>
  <si>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</si>
  <si>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</si>
  <si>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</si>
  <si>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</si>
  <si>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</si>
  <si>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</si>
  <si>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</si>
  <si>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</si>
  <si>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</si>
  <si>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</si>
  <si>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</si>
  <si>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</si>
  <si>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</si>
  <si>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</si>
  <si>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</si>
  <si>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</si>
  <si>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</si>
  <si>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</si>
  <si>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</si>
  <si>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Yt</t>
  </si>
  <si>
    <t>Residuals</t>
  </si>
  <si>
    <t>Ho: p = 0 vs Ha: p != 0</t>
  </si>
  <si>
    <t>ei</t>
  </si>
  <si>
    <t>(ei - ei-1)^2</t>
  </si>
  <si>
    <t>ei^2</t>
  </si>
  <si>
    <t>DW</t>
  </si>
  <si>
    <t>Cuando…</t>
  </si>
  <si>
    <t>P</t>
  </si>
  <si>
    <t>Como el valor de DW está fuera de la zona verde, tenemos autocorrelacion</t>
  </si>
  <si>
    <t>Y-1</t>
  </si>
  <si>
    <t>Residuos</t>
  </si>
  <si>
    <t>(ei-ei-1)^2</t>
  </si>
  <si>
    <t>(De la regresion)</t>
  </si>
  <si>
    <t>V(B)</t>
  </si>
  <si>
    <t>n</t>
  </si>
  <si>
    <t>h</t>
  </si>
  <si>
    <t>&gt;1.96</t>
  </si>
  <si>
    <t>Error estandar</t>
  </si>
  <si>
    <t>Pvalor</t>
  </si>
  <si>
    <t>SE RECHAZA H0 y tenemos autocorrelacion</t>
  </si>
  <si>
    <t>Promedio ei</t>
  </si>
  <si>
    <t>n1(+)</t>
  </si>
  <si>
    <t>n2(-)</t>
  </si>
  <si>
    <t>Rachas</t>
  </si>
  <si>
    <t>1)</t>
  </si>
  <si>
    <t>H0: los residuales son números aleatorios; es al azar</t>
  </si>
  <si>
    <t>H1: los residuales no son aleatorios</t>
  </si>
  <si>
    <t xml:space="preserve">2) </t>
  </si>
  <si>
    <t>alpha 5%</t>
  </si>
  <si>
    <t xml:space="preserve">3) </t>
  </si>
  <si>
    <t>Prueba de rachas</t>
  </si>
  <si>
    <t>E(R)</t>
  </si>
  <si>
    <t>V(R)</t>
  </si>
  <si>
    <t>Z(R )</t>
  </si>
  <si>
    <t>pValor</t>
  </si>
  <si>
    <t>SE RECHAZA LA HIPOTESIS NULA Y EXISTE AUTOCORRELACION</t>
  </si>
  <si>
    <t>Yt-1</t>
  </si>
  <si>
    <t>ut-1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</si>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</sst>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8">
    <font>
      <sz val="10"/>
      <name val="Verdana"/>
    </font>
    <font>
      <sz val="10"/>
      <name val="Verdana"/>
      <family val="2"/>
    </font>
    <font>
      <sz val="10"/>
      <name val="Arial Unicode MS"/>
      <family val="2"/>
    </font>
    <font>
      <sz val="10"/>
      <color rgb="FFFF0000"/>
      <name val="Verdana"/>
      <family val="2"/>
    </font>
    <font>
      <i/>
      <sz val="10"/>
      <name val="Verdana"/>
      <family val="2"/>
    </font>
    <font>
      <sz val="10"/>
      <color theme="0"/>
      <name val="Verdana"/>
      <family val="2"/>
    </font>
    <font>
      <i/>
      <sz val="10"/>
      <color theme="0"/>
      <name val="Verdana"/>
      <family val="2"/>
    </font>
    <font>
      <b/>
      <sz val="1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164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/>
    <xf numFmtId="0" fontId="7" fillId="0" borderId="0" xfId="0" applyFont="1"/>
    <xf numFmtId="9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33</xdr:row>
      <xdr:rowOff>152400</xdr:rowOff>
    </xdr:from>
    <xdr:to>
      <xdr:col>8</xdr:col>
      <xdr:colOff>9816</xdr:colOff>
      <xdr:row>41</xdr:row>
      <xdr:rowOff>117662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B27C48-81C8-48EF-945B-08160F10F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0" y="5816600"/>
          <a:ext cx="2086266" cy="1343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19052</xdr:rowOff>
    </xdr:from>
    <xdr:to>
      <xdr:col>5</xdr:col>
      <xdr:colOff>660400</xdr:colOff>
      <xdr:row>52</xdr:row>
      <xdr:rowOff>52028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0E5202-B13B-41A0-80F5-A65212A58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61052"/>
          <a:ext cx="5232400" cy="3119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33</xdr:row>
      <xdr:rowOff>114300</xdr:rowOff>
    </xdr:from>
    <xdr:to>
      <xdr:col>7</xdr:col>
      <xdr:colOff>654350</xdr:colOff>
      <xdr:row>38</xdr:row>
      <xdr:rowOff>57262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DDD31-61A0-4582-BC40-18FE717C4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5400" y="5784850"/>
          <a:ext cx="2152950" cy="800212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24</xdr:row>
      <xdr:rowOff>44450</xdr:rowOff>
    </xdr:from>
    <xdr:to>
      <xdr:col>8</xdr:col>
      <xdr:colOff>9790</xdr:colOff>
      <xdr:row>31</xdr:row>
      <xdr:rowOff>9704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CC2104-1039-4C48-A87A-30EDB2B0A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4165600"/>
          <a:ext cx="1895740" cy="1286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444500</xdr:colOff>
      <xdr:row>39</xdr:row>
      <xdr:rowOff>114300</xdr:rowOff>
    </xdr:from>
    <xdr:to>
      <xdr:col>8</xdr:col>
      <xdr:colOff>819658</xdr:colOff>
      <xdr:row>44</xdr:row>
      <xdr:rowOff>104893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067D12-A16D-43E7-A1F1-92EB88EC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00" y="6807200"/>
          <a:ext cx="3639058" cy="847843"/>
        </a:xfrm>
        <a:prstGeom prst="rect">
          <a:avLst/>
        </a:prstGeom>
      </xdr:spPr>
    </xdr:pic>
    <xdr:clientData/>
  </xdr:twoCellAnchor>
  <xdr:twoCellAnchor editAs="oneCell">
    <xdr:from>
      <xdr:col>4</xdr:col>
      <xdr:colOff>615950</xdr:colOff>
      <xdr:row>34</xdr:row>
      <xdr:rowOff>95250</xdr:rowOff>
    </xdr:from>
    <xdr:to>
      <xdr:col>7</xdr:col>
      <xdr:colOff>711532</xdr:colOff>
      <xdr:row>39</xdr:row>
      <xdr:rowOff>85843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2A007-469A-44B7-80C3-629AC4956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3950" y="5930900"/>
          <a:ext cx="2381582" cy="847843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44</xdr:row>
      <xdr:rowOff>57150</xdr:rowOff>
    </xdr:from>
    <xdr:to>
      <xdr:col>7</xdr:col>
      <xdr:colOff>93010</xdr:colOff>
      <xdr:row>48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8BD2D-F8CA-4D53-80C7-D6E3F9106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7607300"/>
          <a:ext cx="1826560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1022350</xdr:colOff>
      <xdr:row>45</xdr:row>
      <xdr:rowOff>158750</xdr:rowOff>
    </xdr:from>
    <xdr:to>
      <xdr:col>12</xdr:col>
      <xdr:colOff>416307</xdr:colOff>
      <xdr:row>51</xdr:row>
      <xdr:rowOff>101736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1F4BCB-7959-4F30-9525-68D97638F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0" y="7880350"/>
          <a:ext cx="2734057" cy="9716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25</xdr:col>
      <xdr:colOff>96646</xdr:colOff>
      <xdr:row>4</xdr:row>
      <xdr:rowOff>47703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8DC1E5-C087-494A-B0EE-75BE72061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71450"/>
          <a:ext cx="10002646" cy="562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DDB7-D8C0-4399-AA16-F544897F0246}">
  <dimension ref="A2:T58"/>
  <sheetViews>
    <sheetView topLeftCell="A4" zoomScaleNormal="100" workbookViewId="0">
      <selection activeCell="A11" sqref="A11:G34"/>
    </sheetView>
  </sheetViews>
  <sheetFormatPr defaultColWidth="11.07421875" defaultRowHeight="13.5"/>
  <sheetData>
    <row r="2" spans="1:20">
      <c r="A2" s="1" t="s">
        <v>0</v>
      </c>
      <c r="F2" s="1" t="s">
        <v>43</v>
      </c>
    </row>
    <row r="4" spans="1:20">
      <c r="A4" t="s">
        <v>1</v>
      </c>
      <c r="B4" s="2" t="s">
        <v>2</v>
      </c>
    </row>
    <row r="5" spans="1:20">
      <c r="A5" t="s">
        <v>3</v>
      </c>
      <c r="B5" s="2" t="s">
        <v>4</v>
      </c>
      <c r="C5" s="3"/>
      <c r="D5" s="3"/>
    </row>
    <row r="6" spans="1:20">
      <c r="A6" t="s">
        <v>5</v>
      </c>
      <c r="B6" s="2" t="s">
        <v>6</v>
      </c>
    </row>
    <row r="7" spans="1:20">
      <c r="A7" t="s">
        <v>7</v>
      </c>
      <c r="B7" s="2" t="s">
        <v>8</v>
      </c>
    </row>
    <row r="8" spans="1:20">
      <c r="A8" t="s">
        <v>9</v>
      </c>
      <c r="B8" s="2" t="s">
        <v>10</v>
      </c>
    </row>
    <row r="9" spans="1:20">
      <c r="A9" t="s">
        <v>11</v>
      </c>
      <c r="B9" s="2" t="s">
        <v>12</v>
      </c>
      <c r="C9" s="3"/>
      <c r="D9" s="3"/>
      <c r="E9" s="3"/>
    </row>
    <row r="10" spans="1:20" ht="14" thickBot="1"/>
    <row r="11" spans="1:20">
      <c r="A11" s="9" t="s">
        <v>13</v>
      </c>
      <c r="B11" s="9" t="s">
        <v>14</v>
      </c>
      <c r="C11" s="9" t="s">
        <v>3</v>
      </c>
      <c r="D11" s="9" t="s">
        <v>5</v>
      </c>
      <c r="E11" s="9" t="s">
        <v>7</v>
      </c>
      <c r="F11" s="9" t="s">
        <v>9</v>
      </c>
      <c r="G11" s="9" t="s">
        <v>11</v>
      </c>
      <c r="H11" s="10" t="s">
        <v>41</v>
      </c>
      <c r="I11" s="10" t="s">
        <v>44</v>
      </c>
      <c r="J11" s="9" t="s">
        <v>45</v>
      </c>
      <c r="K11" s="9" t="s">
        <v>46</v>
      </c>
      <c r="L11" s="1"/>
      <c r="M11" s="1"/>
      <c r="S11" s="1"/>
      <c r="T11" s="1"/>
    </row>
    <row r="12" spans="1:20">
      <c r="A12">
        <v>1960</v>
      </c>
      <c r="B12">
        <v>27.8</v>
      </c>
      <c r="C12">
        <v>397.5</v>
      </c>
      <c r="D12">
        <v>42.2</v>
      </c>
      <c r="E12" s="4">
        <v>50.7</v>
      </c>
      <c r="F12" s="4">
        <v>78.3</v>
      </c>
      <c r="G12" s="4">
        <v>65.8</v>
      </c>
      <c r="H12" s="5">
        <v>28.852139052307937</v>
      </c>
      <c r="I12" s="5">
        <v>-1.0521390523079361</v>
      </c>
      <c r="K12">
        <f>I12*I12</f>
        <v>1.1069965853914421</v>
      </c>
    </row>
    <row r="13" spans="1:20">
      <c r="A13">
        <v>1961</v>
      </c>
      <c r="B13">
        <v>29.9</v>
      </c>
      <c r="C13">
        <v>413.3</v>
      </c>
      <c r="D13">
        <v>38.1</v>
      </c>
      <c r="E13" s="4">
        <v>52</v>
      </c>
      <c r="F13" s="4">
        <v>79.2</v>
      </c>
      <c r="G13" s="4">
        <v>66.900000000000006</v>
      </c>
      <c r="H13" s="5">
        <v>31.934008410142059</v>
      </c>
      <c r="I13" s="5">
        <v>-2.0340084101420608</v>
      </c>
      <c r="J13">
        <f>(I13-I12)^2</f>
        <v>0.96406743585359633</v>
      </c>
      <c r="K13">
        <f t="shared" ref="K13:K34" si="0">I13*I13</f>
        <v>4.1371902125286342</v>
      </c>
    </row>
    <row r="14" spans="1:20">
      <c r="A14">
        <v>1962</v>
      </c>
      <c r="B14">
        <v>29.8</v>
      </c>
      <c r="C14">
        <v>439.2</v>
      </c>
      <c r="D14">
        <v>40.299999999999997</v>
      </c>
      <c r="E14" s="4">
        <v>54</v>
      </c>
      <c r="F14" s="4">
        <v>79.2</v>
      </c>
      <c r="G14" s="4">
        <v>67.8</v>
      </c>
      <c r="H14" s="5">
        <v>31.048974206862333</v>
      </c>
      <c r="I14" s="5">
        <v>-1.2489742068623322</v>
      </c>
      <c r="J14">
        <f t="shared" ref="J14:J34" si="1">(I14-I13)^2</f>
        <v>0.61627870031903831</v>
      </c>
      <c r="K14">
        <f t="shared" si="0"/>
        <v>1.5599365694073917</v>
      </c>
    </row>
    <row r="15" spans="1:20">
      <c r="A15">
        <v>1963</v>
      </c>
      <c r="B15">
        <v>30.8</v>
      </c>
      <c r="C15">
        <v>459.7</v>
      </c>
      <c r="D15">
        <v>39.5</v>
      </c>
      <c r="E15" s="4">
        <v>55.3</v>
      </c>
      <c r="F15" s="4">
        <v>79.2</v>
      </c>
      <c r="G15" s="4">
        <v>69.599999999999994</v>
      </c>
      <c r="H15" s="5">
        <v>31.858931549789098</v>
      </c>
      <c r="I15" s="5">
        <v>-1.0589315497890972</v>
      </c>
      <c r="J15">
        <f t="shared" si="1"/>
        <v>3.6116211507455191E-2</v>
      </c>
      <c r="K15">
        <f t="shared" si="0"/>
        <v>1.1213360271387391</v>
      </c>
    </row>
    <row r="16" spans="1:20">
      <c r="A16">
        <v>1964</v>
      </c>
      <c r="B16">
        <v>31.2</v>
      </c>
      <c r="C16">
        <v>492.9</v>
      </c>
      <c r="D16">
        <v>37.299999999999997</v>
      </c>
      <c r="E16" s="4">
        <v>54.7</v>
      </c>
      <c r="F16" s="4">
        <v>77.400000000000006</v>
      </c>
      <c r="G16" s="4">
        <v>68.7</v>
      </c>
      <c r="H16" s="5">
        <v>33.185692869287678</v>
      </c>
      <c r="I16" s="5">
        <v>-1.9856928692876785</v>
      </c>
      <c r="J16">
        <f t="shared" si="1"/>
        <v>0.85888654331875147</v>
      </c>
      <c r="K16">
        <f t="shared" si="0"/>
        <v>3.9429761711399336</v>
      </c>
    </row>
    <row r="17" spans="1:11">
      <c r="A17">
        <v>1965</v>
      </c>
      <c r="B17">
        <v>33.299999999999997</v>
      </c>
      <c r="C17">
        <v>528.6</v>
      </c>
      <c r="D17">
        <v>38.1</v>
      </c>
      <c r="E17" s="4">
        <v>63.7</v>
      </c>
      <c r="F17" s="4">
        <v>80.2</v>
      </c>
      <c r="G17" s="4">
        <v>73.599999999999994</v>
      </c>
      <c r="H17" s="5">
        <v>34.971557480103613</v>
      </c>
      <c r="I17" s="5">
        <v>-1.6715574801036155</v>
      </c>
      <c r="J17">
        <f t="shared" si="1"/>
        <v>9.8681042737822744E-2</v>
      </c>
      <c r="K17">
        <f t="shared" si="0"/>
        <v>2.7941044092903491</v>
      </c>
    </row>
    <row r="18" spans="1:11">
      <c r="A18">
        <v>1966</v>
      </c>
      <c r="B18">
        <v>35.6</v>
      </c>
      <c r="C18">
        <v>560.29999999999995</v>
      </c>
      <c r="D18">
        <v>39.299999999999997</v>
      </c>
      <c r="E18" s="4">
        <v>69.8</v>
      </c>
      <c r="F18" s="4">
        <v>80.400000000000006</v>
      </c>
      <c r="G18" s="4">
        <v>76.3</v>
      </c>
      <c r="H18" s="5">
        <v>35.656925379954501</v>
      </c>
      <c r="I18" s="5">
        <v>-5.6925379954499533E-2</v>
      </c>
      <c r="J18">
        <f t="shared" si="1"/>
        <v>2.6070368188319448</v>
      </c>
      <c r="K18">
        <f t="shared" si="0"/>
        <v>3.2404988829641372E-3</v>
      </c>
    </row>
    <row r="19" spans="1:11">
      <c r="A19">
        <v>1967</v>
      </c>
      <c r="B19">
        <v>36.4</v>
      </c>
      <c r="C19">
        <v>624.6</v>
      </c>
      <c r="D19">
        <v>37.799999999999997</v>
      </c>
      <c r="E19" s="4">
        <v>65.900000000000006</v>
      </c>
      <c r="F19" s="4">
        <v>83.9</v>
      </c>
      <c r="G19" s="4">
        <v>77.2</v>
      </c>
      <c r="H19" s="5">
        <v>36.301610764911985</v>
      </c>
      <c r="I19" s="5">
        <v>9.8389235088014004E-2</v>
      </c>
      <c r="J19">
        <f t="shared" si="1"/>
        <v>2.4122629645804174E-2</v>
      </c>
      <c r="K19">
        <f t="shared" si="0"/>
        <v>9.6804415812044853E-3</v>
      </c>
    </row>
    <row r="20" spans="1:11">
      <c r="A20">
        <v>1968</v>
      </c>
      <c r="B20">
        <v>36.700000000000003</v>
      </c>
      <c r="C20">
        <v>666.4</v>
      </c>
      <c r="D20">
        <v>38.4</v>
      </c>
      <c r="E20" s="4">
        <v>64.5</v>
      </c>
      <c r="F20" s="4">
        <v>85.5</v>
      </c>
      <c r="G20" s="4">
        <v>78.099999999999994</v>
      </c>
      <c r="H20" s="5">
        <v>35.877223175183829</v>
      </c>
      <c r="I20" s="5">
        <v>0.82277682481617376</v>
      </c>
      <c r="J20">
        <f t="shared" si="1"/>
        <v>0.52473738015217275</v>
      </c>
      <c r="K20">
        <f t="shared" si="0"/>
        <v>0.67696170345458473</v>
      </c>
    </row>
    <row r="21" spans="1:11">
      <c r="A21">
        <v>1969</v>
      </c>
      <c r="B21">
        <v>38.4</v>
      </c>
      <c r="C21">
        <v>717.8</v>
      </c>
      <c r="D21">
        <v>40.1</v>
      </c>
      <c r="E21" s="4">
        <v>70</v>
      </c>
      <c r="F21" s="4">
        <v>93.7</v>
      </c>
      <c r="G21" s="4">
        <v>84.7</v>
      </c>
      <c r="H21" s="5">
        <v>36.74423286939944</v>
      </c>
      <c r="I21" s="5">
        <v>1.6557671306005588</v>
      </c>
      <c r="J21">
        <f t="shared" si="1"/>
        <v>0.69387284953076334</v>
      </c>
      <c r="K21">
        <f t="shared" si="0"/>
        <v>2.741564790777208</v>
      </c>
    </row>
    <row r="22" spans="1:11">
      <c r="A22">
        <v>1970</v>
      </c>
      <c r="B22">
        <v>40.4</v>
      </c>
      <c r="C22">
        <v>768.2</v>
      </c>
      <c r="D22">
        <v>38.6</v>
      </c>
      <c r="E22" s="4">
        <v>73.2</v>
      </c>
      <c r="F22" s="4">
        <v>106.1</v>
      </c>
      <c r="G22" s="4">
        <v>93.3</v>
      </c>
      <c r="H22" s="5">
        <v>39.428850411331595</v>
      </c>
      <c r="I22" s="5">
        <v>0.9711495886684034</v>
      </c>
      <c r="J22">
        <f t="shared" si="1"/>
        <v>0.46870117872122657</v>
      </c>
      <c r="K22">
        <f t="shared" si="0"/>
        <v>0.94313152357080909</v>
      </c>
    </row>
    <row r="23" spans="1:11">
      <c r="A23">
        <v>1971</v>
      </c>
      <c r="B23">
        <v>40.299999999999997</v>
      </c>
      <c r="C23">
        <v>843.3</v>
      </c>
      <c r="D23">
        <v>39.799999999999997</v>
      </c>
      <c r="E23" s="4">
        <v>67.8</v>
      </c>
      <c r="F23" s="4">
        <v>104.8</v>
      </c>
      <c r="G23" s="4">
        <v>89.7</v>
      </c>
      <c r="H23" s="5">
        <v>37.820653655296951</v>
      </c>
      <c r="I23" s="5">
        <v>2.4793463447030462</v>
      </c>
      <c r="J23">
        <f t="shared" si="1"/>
        <v>2.2746574549134198</v>
      </c>
      <c r="K23">
        <f t="shared" si="0"/>
        <v>6.1471582969923562</v>
      </c>
    </row>
    <row r="24" spans="1:11">
      <c r="A24">
        <v>1972</v>
      </c>
      <c r="B24">
        <v>41.8</v>
      </c>
      <c r="C24">
        <v>911.6</v>
      </c>
      <c r="D24">
        <v>39.700000000000003</v>
      </c>
      <c r="E24" s="4">
        <v>79.099999999999994</v>
      </c>
      <c r="F24" s="4">
        <v>114</v>
      </c>
      <c r="G24" s="4">
        <v>100.7</v>
      </c>
      <c r="H24" s="5">
        <v>41.145925501212361</v>
      </c>
      <c r="I24" s="5">
        <v>0.65407449878763657</v>
      </c>
      <c r="J24">
        <f t="shared" si="1"/>
        <v>3.3316173114914469</v>
      </c>
      <c r="K24">
        <f t="shared" si="0"/>
        <v>0.42781344996429799</v>
      </c>
    </row>
    <row r="25" spans="1:11">
      <c r="A25">
        <v>1973</v>
      </c>
      <c r="B25">
        <v>40.4</v>
      </c>
      <c r="C25">
        <v>931.1</v>
      </c>
      <c r="D25">
        <v>52.1</v>
      </c>
      <c r="E25" s="4">
        <v>95.4</v>
      </c>
      <c r="F25" s="4">
        <v>124.1</v>
      </c>
      <c r="G25" s="4">
        <v>113.5</v>
      </c>
      <c r="H25" s="5">
        <v>37.266099555304613</v>
      </c>
      <c r="I25" s="5">
        <v>3.1339004446953851</v>
      </c>
      <c r="J25">
        <f t="shared" si="1"/>
        <v>6.1495367219972596</v>
      </c>
      <c r="K25">
        <f t="shared" si="0"/>
        <v>9.8213319972619324</v>
      </c>
    </row>
    <row r="26" spans="1:11">
      <c r="A26">
        <v>1974</v>
      </c>
      <c r="B26">
        <v>40.700000000000003</v>
      </c>
      <c r="C26">
        <v>1021.5</v>
      </c>
      <c r="D26">
        <v>48.9</v>
      </c>
      <c r="E26" s="4">
        <v>94.2</v>
      </c>
      <c r="F26" s="4">
        <v>127.6</v>
      </c>
      <c r="G26" s="4">
        <v>115.3</v>
      </c>
      <c r="H26" s="5">
        <v>39.739359244544644</v>
      </c>
      <c r="I26" s="5">
        <v>0.96064075545535843</v>
      </c>
      <c r="J26">
        <f t="shared" si="1"/>
        <v>4.7230576768756576</v>
      </c>
      <c r="K26">
        <f t="shared" si="0"/>
        <v>0.92283066104184175</v>
      </c>
    </row>
    <row r="27" spans="1:11">
      <c r="A27">
        <v>1975</v>
      </c>
      <c r="B27">
        <v>40.1</v>
      </c>
      <c r="C27">
        <v>1165.9000000000001</v>
      </c>
      <c r="D27">
        <v>58.3</v>
      </c>
      <c r="E27" s="4">
        <v>123.5</v>
      </c>
      <c r="F27" s="4">
        <v>142.9</v>
      </c>
      <c r="G27" s="4">
        <v>136.69999999999999</v>
      </c>
      <c r="H27" s="5">
        <v>41.518921352136424</v>
      </c>
      <c r="I27" s="5">
        <v>-1.4189213521364223</v>
      </c>
      <c r="J27">
        <f t="shared" si="1"/>
        <v>5.6623158238866376</v>
      </c>
      <c r="K27">
        <f t="shared" si="0"/>
        <v>2.0133378035486529</v>
      </c>
    </row>
    <row r="28" spans="1:11">
      <c r="A28">
        <v>1976</v>
      </c>
      <c r="B28">
        <v>42.7</v>
      </c>
      <c r="C28">
        <v>1349.6</v>
      </c>
      <c r="D28">
        <v>57.9</v>
      </c>
      <c r="E28" s="4">
        <v>129.9</v>
      </c>
      <c r="F28" s="4">
        <v>143.6</v>
      </c>
      <c r="G28" s="4">
        <v>139.19999999999999</v>
      </c>
      <c r="H28" s="5">
        <v>44.129843101155657</v>
      </c>
      <c r="I28" s="5">
        <v>-1.4298431011556545</v>
      </c>
      <c r="J28">
        <f t="shared" si="1"/>
        <v>1.1928460163909848E-4</v>
      </c>
      <c r="K28">
        <f t="shared" si="0"/>
        <v>2.0444512939224193</v>
      </c>
    </row>
    <row r="29" spans="1:11">
      <c r="A29">
        <v>1977</v>
      </c>
      <c r="B29">
        <v>44.1</v>
      </c>
      <c r="C29">
        <v>1449.4</v>
      </c>
      <c r="D29">
        <v>56.5</v>
      </c>
      <c r="E29" s="4">
        <v>117.6</v>
      </c>
      <c r="F29" s="4">
        <v>139.19999999999999</v>
      </c>
      <c r="G29" s="4">
        <v>132</v>
      </c>
      <c r="H29" s="5">
        <v>42.591564800231382</v>
      </c>
      <c r="I29" s="5">
        <v>1.5084351997686198</v>
      </c>
      <c r="J29">
        <f t="shared" si="1"/>
        <v>8.6334793736824409</v>
      </c>
      <c r="K29">
        <f t="shared" si="0"/>
        <v>2.2753767519009962</v>
      </c>
    </row>
    <row r="30" spans="1:11">
      <c r="A30">
        <v>1978</v>
      </c>
      <c r="B30">
        <v>46.7</v>
      </c>
      <c r="C30">
        <v>1575.5</v>
      </c>
      <c r="D30">
        <v>63.7</v>
      </c>
      <c r="E30" s="4">
        <v>130.9</v>
      </c>
      <c r="F30" s="4">
        <v>165.5</v>
      </c>
      <c r="G30" s="4">
        <v>132.1</v>
      </c>
      <c r="H30" s="5">
        <v>44.48607930022203</v>
      </c>
      <c r="I30" s="5">
        <v>2.2139206997779723</v>
      </c>
      <c r="J30">
        <f t="shared" si="1"/>
        <v>0.49770979072344612</v>
      </c>
      <c r="K30">
        <f t="shared" si="0"/>
        <v>4.901444864905387</v>
      </c>
    </row>
    <row r="31" spans="1:11">
      <c r="A31">
        <v>1979</v>
      </c>
      <c r="B31">
        <v>50.6</v>
      </c>
      <c r="C31">
        <v>1759.1</v>
      </c>
      <c r="D31">
        <v>61.6</v>
      </c>
      <c r="E31" s="4">
        <v>129.80000000000001</v>
      </c>
      <c r="F31" s="4">
        <v>203.3</v>
      </c>
      <c r="G31" s="4">
        <v>154.4</v>
      </c>
      <c r="H31" s="5">
        <v>48.842605896661489</v>
      </c>
      <c r="I31" s="5">
        <v>1.7573941033385125</v>
      </c>
      <c r="J31">
        <f t="shared" si="1"/>
        <v>0.2084165332565974</v>
      </c>
      <c r="K31">
        <f t="shared" si="0"/>
        <v>3.0884340344489747</v>
      </c>
    </row>
    <row r="32" spans="1:11">
      <c r="A32">
        <v>1980</v>
      </c>
      <c r="B32">
        <v>50.1</v>
      </c>
      <c r="C32">
        <v>1994.2</v>
      </c>
      <c r="D32">
        <v>58.9</v>
      </c>
      <c r="E32" s="4">
        <v>128</v>
      </c>
      <c r="F32" s="4">
        <v>219.6</v>
      </c>
      <c r="G32" s="4">
        <v>174.9</v>
      </c>
      <c r="H32" s="5">
        <v>51.55696695768291</v>
      </c>
      <c r="I32" s="5">
        <v>-1.4569669576829085</v>
      </c>
      <c r="J32">
        <f t="shared" si="1"/>
        <v>10.332117030610755</v>
      </c>
      <c r="K32">
        <f t="shared" si="0"/>
        <v>2.1227527157797903</v>
      </c>
    </row>
    <row r="33" spans="1:11">
      <c r="A33">
        <v>1981</v>
      </c>
      <c r="B33">
        <v>51.7</v>
      </c>
      <c r="C33">
        <v>2258.1</v>
      </c>
      <c r="D33">
        <v>66.400000000000006</v>
      </c>
      <c r="E33" s="4">
        <v>141</v>
      </c>
      <c r="F33" s="4">
        <v>221.6</v>
      </c>
      <c r="G33" s="4">
        <v>180.8</v>
      </c>
      <c r="H33" s="5">
        <v>50.909336419178594</v>
      </c>
      <c r="I33" s="5">
        <v>0.79066358082140908</v>
      </c>
      <c r="J33">
        <f t="shared" si="1"/>
        <v>5.0518430376172088</v>
      </c>
      <c r="K33">
        <f t="shared" si="0"/>
        <v>0.62514889803733287</v>
      </c>
    </row>
    <row r="34" spans="1:11" ht="14" thickBot="1">
      <c r="A34">
        <v>1982</v>
      </c>
      <c r="B34">
        <v>52.9</v>
      </c>
      <c r="C34">
        <v>2478.6999999999998</v>
      </c>
      <c r="D34">
        <v>70.400000000000006</v>
      </c>
      <c r="E34" s="4">
        <v>168.2</v>
      </c>
      <c r="F34" s="4">
        <v>232.6</v>
      </c>
      <c r="G34" s="4">
        <v>189.4</v>
      </c>
      <c r="H34" s="6">
        <v>56.53249804709916</v>
      </c>
      <c r="I34" s="6">
        <v>-3.6324980470991619</v>
      </c>
      <c r="J34">
        <f t="shared" si="1"/>
        <v>19.564358786708954</v>
      </c>
      <c r="K34">
        <f t="shared" si="0"/>
        <v>13.195042062179224</v>
      </c>
    </row>
    <row r="36" spans="1:11">
      <c r="J36">
        <f>SUM(J13:J34)</f>
        <v>73.32172961698403</v>
      </c>
      <c r="K36">
        <f>SUM(K12:K34)</f>
        <v>66.622241763146448</v>
      </c>
    </row>
    <row r="38" spans="1:11">
      <c r="I38" s="1" t="s">
        <v>47</v>
      </c>
      <c r="J38" s="11">
        <f>J36/K36</f>
        <v>1.1005593278841534</v>
      </c>
    </row>
    <row r="44" spans="1:11">
      <c r="G44" s="1" t="s">
        <v>50</v>
      </c>
    </row>
    <row r="54" spans="2:3">
      <c r="B54" s="1" t="s">
        <v>48</v>
      </c>
    </row>
    <row r="55" spans="2:3">
      <c r="B55" s="1" t="s">
        <v>49</v>
      </c>
      <c r="C55" s="1" t="s">
        <v>47</v>
      </c>
    </row>
    <row r="56" spans="2:3">
      <c r="B56">
        <v>-1</v>
      </c>
      <c r="C56">
        <v>4</v>
      </c>
    </row>
    <row r="57" spans="2:3">
      <c r="B57">
        <v>1</v>
      </c>
      <c r="C57">
        <v>0</v>
      </c>
    </row>
    <row r="58" spans="2:3">
      <c r="B58">
        <v>0</v>
      </c>
      <c r="C58">
        <v>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F34E-F537-4B15-8608-AA8F666D2F66}">
  <dimension ref="A1:I51"/>
  <sheetViews>
    <sheetView workbookViewId="0">
      <selection activeCell="C28" sqref="C28:C51"/>
    </sheetView>
  </sheetViews>
  <sheetFormatPr defaultRowHeight="13.5"/>
  <cols>
    <col min="1" max="1" width="15.765625" bestFit="1" customWidth="1"/>
  </cols>
  <sheetData>
    <row r="1" spans="1:9">
      <c r="A1" t="s">
        <v>15</v>
      </c>
    </row>
    <row r="2" spans="1:9" ht="14" thickBot="1"/>
    <row r="3" spans="1:9">
      <c r="A3" s="8" t="s">
        <v>16</v>
      </c>
      <c r="B3" s="8"/>
    </row>
    <row r="4" spans="1:9">
      <c r="A4" s="5" t="s">
        <v>17</v>
      </c>
      <c r="B4" s="5">
        <v>0.971747118982213</v>
      </c>
    </row>
    <row r="5" spans="1:9">
      <c r="A5" s="5" t="s">
        <v>18</v>
      </c>
      <c r="B5" s="5">
        <v>0.9442924632502312</v>
      </c>
    </row>
    <row r="6" spans="1:9">
      <c r="A6" s="5" t="s">
        <v>19</v>
      </c>
      <c r="B6" s="5">
        <v>0.92790789361794623</v>
      </c>
    </row>
    <row r="7" spans="1:9">
      <c r="A7" s="5" t="s">
        <v>20</v>
      </c>
      <c r="B7" s="5">
        <v>1.9796351678610244</v>
      </c>
    </row>
    <row r="8" spans="1:9" ht="14" thickBot="1">
      <c r="A8" s="6" t="s">
        <v>21</v>
      </c>
      <c r="B8" s="6">
        <v>23</v>
      </c>
    </row>
    <row r="10" spans="1:9" ht="14" thickBot="1">
      <c r="A10" t="s">
        <v>22</v>
      </c>
    </row>
    <row r="11" spans="1:9">
      <c r="A11" s="7"/>
      <c r="B11" s="7" t="s">
        <v>27</v>
      </c>
      <c r="C11" s="7" t="s">
        <v>28</v>
      </c>
      <c r="D11" s="7" t="s">
        <v>29</v>
      </c>
      <c r="E11" s="7" t="s">
        <v>30</v>
      </c>
      <c r="F11" s="7" t="s">
        <v>31</v>
      </c>
    </row>
    <row r="12" spans="1:9">
      <c r="A12" s="5" t="s">
        <v>23</v>
      </c>
      <c r="B12" s="5">
        <v>5</v>
      </c>
      <c r="C12" s="5">
        <v>1129.3064538890276</v>
      </c>
      <c r="D12" s="5">
        <v>225.86129077780552</v>
      </c>
      <c r="E12" s="5">
        <v>57.633034278151136</v>
      </c>
      <c r="F12" s="5">
        <v>4.6395955628411244E-10</v>
      </c>
    </row>
    <row r="13" spans="1:9">
      <c r="A13" s="5" t="s">
        <v>24</v>
      </c>
      <c r="B13" s="5">
        <v>17</v>
      </c>
      <c r="C13" s="5">
        <v>66.622241763146491</v>
      </c>
      <c r="D13" s="5">
        <v>3.9189553978321463</v>
      </c>
      <c r="E13" s="5"/>
      <c r="F13" s="5"/>
    </row>
    <row r="14" spans="1:9" ht="14" thickBot="1">
      <c r="A14" s="6" t="s">
        <v>25</v>
      </c>
      <c r="B14" s="6">
        <v>22</v>
      </c>
      <c r="C14" s="6">
        <v>1195.9286956521742</v>
      </c>
      <c r="D14" s="6"/>
      <c r="E14" s="6"/>
      <c r="F14" s="6"/>
    </row>
    <row r="15" spans="1:9" ht="14" thickBot="1"/>
    <row r="16" spans="1:9">
      <c r="A16" s="7"/>
      <c r="B16" s="7" t="s">
        <v>32</v>
      </c>
      <c r="C16" s="7" t="s">
        <v>20</v>
      </c>
      <c r="D16" s="7" t="s">
        <v>33</v>
      </c>
      <c r="E16" s="7" t="s">
        <v>34</v>
      </c>
      <c r="F16" s="7" t="s">
        <v>35</v>
      </c>
      <c r="G16" s="7" t="s">
        <v>36</v>
      </c>
      <c r="H16" s="7" t="s">
        <v>37</v>
      </c>
      <c r="I16" s="7" t="s">
        <v>38</v>
      </c>
    </row>
    <row r="17" spans="1:9">
      <c r="A17" s="5" t="s">
        <v>26</v>
      </c>
      <c r="B17" s="5">
        <v>38.596909418249759</v>
      </c>
      <c r="C17" s="5">
        <v>4.2144876795979505</v>
      </c>
      <c r="D17" s="5">
        <v>9.1581497805996168</v>
      </c>
      <c r="E17" s="5">
        <v>5.5291416053819543E-8</v>
      </c>
      <c r="F17" s="5">
        <v>29.705117659247414</v>
      </c>
      <c r="G17" s="5">
        <v>47.488701177252103</v>
      </c>
      <c r="H17" s="5">
        <v>29.705117659247414</v>
      </c>
      <c r="I17" s="5">
        <v>47.488701177252103</v>
      </c>
    </row>
    <row r="18" spans="1:9">
      <c r="A18" s="5" t="s">
        <v>3</v>
      </c>
      <c r="B18" s="5">
        <v>4.8893446220718197E-3</v>
      </c>
      <c r="C18" s="5">
        <v>4.9619368524391983E-3</v>
      </c>
      <c r="D18" s="5">
        <v>0.98537018254641962</v>
      </c>
      <c r="E18" s="5">
        <v>0.33825984770669215</v>
      </c>
      <c r="F18" s="5">
        <v>-5.5794270454296181E-3</v>
      </c>
      <c r="G18" s="5">
        <v>1.5358116289573258E-2</v>
      </c>
      <c r="H18" s="5">
        <v>-5.5794270454296181E-3</v>
      </c>
      <c r="I18" s="5">
        <v>1.5358116289573258E-2</v>
      </c>
    </row>
    <row r="19" spans="1:9">
      <c r="A19" s="5" t="s">
        <v>5</v>
      </c>
      <c r="B19" s="5">
        <v>-0.65188752926127203</v>
      </c>
      <c r="C19" s="5">
        <v>0.17439992342770269</v>
      </c>
      <c r="D19" s="5">
        <v>-3.7378888502294059</v>
      </c>
      <c r="E19" s="5">
        <v>1.6374235794947066E-3</v>
      </c>
      <c r="F19" s="5">
        <v>-1.0198392044819768</v>
      </c>
      <c r="G19" s="5">
        <v>-0.28393585404056726</v>
      </c>
      <c r="H19" s="5">
        <v>-1.0198392044819768</v>
      </c>
      <c r="I19" s="5">
        <v>-0.28393585404056726</v>
      </c>
    </row>
    <row r="20" spans="1:9">
      <c r="A20" s="5" t="s">
        <v>7</v>
      </c>
      <c r="B20" s="5">
        <v>0.24324182074131065</v>
      </c>
      <c r="C20" s="5">
        <v>8.9544236204882346E-2</v>
      </c>
      <c r="D20" s="5">
        <v>2.7164430794267922</v>
      </c>
      <c r="E20" s="5">
        <v>1.4662648608564383E-2</v>
      </c>
      <c r="F20" s="5">
        <v>5.4319996291063793E-2</v>
      </c>
      <c r="G20" s="5">
        <v>0.43216364519155748</v>
      </c>
      <c r="H20" s="5">
        <v>5.4319996291063793E-2</v>
      </c>
      <c r="I20" s="5">
        <v>0.43216364519155748</v>
      </c>
    </row>
    <row r="21" spans="1:9">
      <c r="A21" s="5" t="s">
        <v>9</v>
      </c>
      <c r="B21" s="5">
        <v>0.10431761110190638</v>
      </c>
      <c r="C21" s="5">
        <v>7.0643629409973194E-2</v>
      </c>
      <c r="D21" s="5">
        <v>1.4766740040564681</v>
      </c>
      <c r="E21" s="5">
        <v>0.15804759399233634</v>
      </c>
      <c r="F21" s="5">
        <v>-4.4727418701938915E-2</v>
      </c>
      <c r="G21" s="5">
        <v>0.25336264090575167</v>
      </c>
      <c r="H21" s="5">
        <v>-4.4727418701938915E-2</v>
      </c>
      <c r="I21" s="5">
        <v>0.25336264090575167</v>
      </c>
    </row>
    <row r="22" spans="1:9" ht="14" thickBot="1">
      <c r="A22" s="6" t="s">
        <v>11</v>
      </c>
      <c r="B22" s="6">
        <v>-7.111034011023408E-2</v>
      </c>
      <c r="C22" s="6">
        <v>9.8381067457902566E-2</v>
      </c>
      <c r="D22" s="6">
        <v>-0.72280512854429357</v>
      </c>
      <c r="E22" s="6">
        <v>0.47962656025059303</v>
      </c>
      <c r="F22" s="6">
        <v>-0.27867624879678732</v>
      </c>
      <c r="G22" s="6">
        <v>0.13645556857631913</v>
      </c>
      <c r="H22" s="6">
        <v>-0.27867624879678732</v>
      </c>
      <c r="I22" s="6">
        <v>0.13645556857631913</v>
      </c>
    </row>
    <row r="26" spans="1:9">
      <c r="A26" t="s">
        <v>39</v>
      </c>
    </row>
    <row r="27" spans="1:9" ht="14" thickBot="1"/>
    <row r="28" spans="1:9">
      <c r="A28" s="7" t="s">
        <v>40</v>
      </c>
      <c r="B28" s="7" t="s">
        <v>41</v>
      </c>
      <c r="C28" s="7" t="s">
        <v>42</v>
      </c>
    </row>
    <row r="29" spans="1:9">
      <c r="A29" s="5">
        <v>1</v>
      </c>
      <c r="B29" s="5">
        <v>28.852139052307937</v>
      </c>
      <c r="C29" s="5">
        <v>-1.0521390523079361</v>
      </c>
    </row>
    <row r="30" spans="1:9">
      <c r="A30" s="5">
        <v>2</v>
      </c>
      <c r="B30" s="5">
        <v>31.934008410142059</v>
      </c>
      <c r="C30" s="5">
        <v>-2.0340084101420608</v>
      </c>
    </row>
    <row r="31" spans="1:9">
      <c r="A31" s="5">
        <v>3</v>
      </c>
      <c r="B31" s="5">
        <v>31.048974206862333</v>
      </c>
      <c r="C31" s="5">
        <v>-1.2489742068623322</v>
      </c>
    </row>
    <row r="32" spans="1:9">
      <c r="A32" s="5">
        <v>4</v>
      </c>
      <c r="B32" s="5">
        <v>31.858931549789098</v>
      </c>
      <c r="C32" s="5">
        <v>-1.0589315497890972</v>
      </c>
    </row>
    <row r="33" spans="1:3">
      <c r="A33" s="5">
        <v>5</v>
      </c>
      <c r="B33" s="5">
        <v>33.185692869287678</v>
      </c>
      <c r="C33" s="5">
        <v>-1.9856928692876785</v>
      </c>
    </row>
    <row r="34" spans="1:3">
      <c r="A34" s="5">
        <v>6</v>
      </c>
      <c r="B34" s="5">
        <v>34.971557480103613</v>
      </c>
      <c r="C34" s="5">
        <v>-1.6715574801036155</v>
      </c>
    </row>
    <row r="35" spans="1:3">
      <c r="A35" s="5">
        <v>7</v>
      </c>
      <c r="B35" s="5">
        <v>35.656925379954501</v>
      </c>
      <c r="C35" s="5">
        <v>-5.6925379954499533E-2</v>
      </c>
    </row>
    <row r="36" spans="1:3">
      <c r="A36" s="5">
        <v>8</v>
      </c>
      <c r="B36" s="5">
        <v>36.301610764911985</v>
      </c>
      <c r="C36" s="5">
        <v>9.8389235088014004E-2</v>
      </c>
    </row>
    <row r="37" spans="1:3">
      <c r="A37" s="5">
        <v>9</v>
      </c>
      <c r="B37" s="5">
        <v>35.877223175183829</v>
      </c>
      <c r="C37" s="5">
        <v>0.82277682481617376</v>
      </c>
    </row>
    <row r="38" spans="1:3">
      <c r="A38" s="5">
        <v>10</v>
      </c>
      <c r="B38" s="5">
        <v>36.74423286939944</v>
      </c>
      <c r="C38" s="5">
        <v>1.6557671306005588</v>
      </c>
    </row>
    <row r="39" spans="1:3">
      <c r="A39" s="5">
        <v>11</v>
      </c>
      <c r="B39" s="5">
        <v>39.428850411331595</v>
      </c>
      <c r="C39" s="5">
        <v>0.9711495886684034</v>
      </c>
    </row>
    <row r="40" spans="1:3">
      <c r="A40" s="5">
        <v>12</v>
      </c>
      <c r="B40" s="5">
        <v>37.820653655296951</v>
      </c>
      <c r="C40" s="5">
        <v>2.4793463447030462</v>
      </c>
    </row>
    <row r="41" spans="1:3">
      <c r="A41" s="5">
        <v>13</v>
      </c>
      <c r="B41" s="5">
        <v>41.145925501212361</v>
      </c>
      <c r="C41" s="5">
        <v>0.65407449878763657</v>
      </c>
    </row>
    <row r="42" spans="1:3">
      <c r="A42" s="5">
        <v>14</v>
      </c>
      <c r="B42" s="5">
        <v>37.266099555304613</v>
      </c>
      <c r="C42" s="5">
        <v>3.1339004446953851</v>
      </c>
    </row>
    <row r="43" spans="1:3">
      <c r="A43" s="5">
        <v>15</v>
      </c>
      <c r="B43" s="5">
        <v>39.739359244544644</v>
      </c>
      <c r="C43" s="5">
        <v>0.96064075545535843</v>
      </c>
    </row>
    <row r="44" spans="1:3">
      <c r="A44" s="5">
        <v>16</v>
      </c>
      <c r="B44" s="5">
        <v>41.518921352136424</v>
      </c>
      <c r="C44" s="5">
        <v>-1.4189213521364223</v>
      </c>
    </row>
    <row r="45" spans="1:3">
      <c r="A45" s="5">
        <v>17</v>
      </c>
      <c r="B45" s="5">
        <v>44.129843101155657</v>
      </c>
      <c r="C45" s="5">
        <v>-1.4298431011556545</v>
      </c>
    </row>
    <row r="46" spans="1:3">
      <c r="A46" s="5">
        <v>18</v>
      </c>
      <c r="B46" s="5">
        <v>42.591564800231382</v>
      </c>
      <c r="C46" s="5">
        <v>1.5084351997686198</v>
      </c>
    </row>
    <row r="47" spans="1:3">
      <c r="A47" s="5">
        <v>19</v>
      </c>
      <c r="B47" s="5">
        <v>44.48607930022203</v>
      </c>
      <c r="C47" s="5">
        <v>2.2139206997779723</v>
      </c>
    </row>
    <row r="48" spans="1:3">
      <c r="A48" s="5">
        <v>20</v>
      </c>
      <c r="B48" s="5">
        <v>48.842605896661489</v>
      </c>
      <c r="C48" s="5">
        <v>1.7573941033385125</v>
      </c>
    </row>
    <row r="49" spans="1:3">
      <c r="A49" s="5">
        <v>21</v>
      </c>
      <c r="B49" s="5">
        <v>51.55696695768291</v>
      </c>
      <c r="C49" s="5">
        <v>-1.4569669576829085</v>
      </c>
    </row>
    <row r="50" spans="1:3">
      <c r="A50" s="5">
        <v>22</v>
      </c>
      <c r="B50" s="5">
        <v>50.909336419178594</v>
      </c>
      <c r="C50" s="5">
        <v>0.79066358082140908</v>
      </c>
    </row>
    <row r="51" spans="1:3" ht="14" thickBot="1">
      <c r="A51" s="6">
        <v>23</v>
      </c>
      <c r="B51" s="6">
        <v>56.53249804709916</v>
      </c>
      <c r="C51" s="6">
        <v>-3.6324980470991619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D72D-7E89-4753-A3FC-0B086779AE8D}">
  <dimension ref="A1:L42"/>
  <sheetViews>
    <sheetView workbookViewId="0">
      <selection activeCell="J40" sqref="J40"/>
    </sheetView>
  </sheetViews>
  <sheetFormatPr defaultRowHeight="13.5"/>
  <cols>
    <col min="9" max="9" width="12.53515625" bestFit="1" customWidth="1"/>
  </cols>
  <sheetData>
    <row r="1" spans="1:11">
      <c r="A1" s="9" t="s">
        <v>13</v>
      </c>
      <c r="B1" s="9" t="s">
        <v>14</v>
      </c>
      <c r="C1" s="9" t="s">
        <v>3</v>
      </c>
      <c r="D1" s="9" t="s">
        <v>5</v>
      </c>
      <c r="E1" s="9" t="s">
        <v>7</v>
      </c>
      <c r="F1" s="9" t="s">
        <v>9</v>
      </c>
      <c r="G1" s="9" t="s">
        <v>11</v>
      </c>
      <c r="H1" s="9" t="s">
        <v>51</v>
      </c>
      <c r="I1" s="9" t="s">
        <v>52</v>
      </c>
      <c r="J1" s="9" t="s">
        <v>53</v>
      </c>
      <c r="K1" s="9" t="s">
        <v>46</v>
      </c>
    </row>
    <row r="2" spans="1:11">
      <c r="A2">
        <v>1960</v>
      </c>
      <c r="B2">
        <v>27.8</v>
      </c>
      <c r="C2">
        <v>397.5</v>
      </c>
      <c r="D2">
        <v>42.2</v>
      </c>
      <c r="E2" s="4">
        <v>50.7</v>
      </c>
      <c r="F2" s="4">
        <v>78.3</v>
      </c>
      <c r="G2" s="4">
        <v>65.8</v>
      </c>
      <c r="H2" s="4">
        <v>0</v>
      </c>
      <c r="I2" s="5">
        <v>1.7410305027759527</v>
      </c>
      <c r="K2">
        <f>I2*I2</f>
        <v>3.0311872115962868</v>
      </c>
    </row>
    <row r="3" spans="1:11">
      <c r="A3">
        <v>1961</v>
      </c>
      <c r="B3">
        <v>29.9</v>
      </c>
      <c r="C3">
        <v>413.3</v>
      </c>
      <c r="D3">
        <v>38.1</v>
      </c>
      <c r="E3" s="4">
        <v>52</v>
      </c>
      <c r="F3" s="4">
        <v>79.2</v>
      </c>
      <c r="G3" s="4">
        <v>66.900000000000006</v>
      </c>
      <c r="H3">
        <f>B2</f>
        <v>27.8</v>
      </c>
      <c r="I3" s="5">
        <v>-2.2396821769704047</v>
      </c>
      <c r="J3">
        <f>(I3-I2)^2</f>
        <v>15.846073438693427</v>
      </c>
      <c r="K3">
        <f t="shared" ref="K3:K24" si="0">I3*I3</f>
        <v>5.016176253838891</v>
      </c>
    </row>
    <row r="4" spans="1:11">
      <c r="A4">
        <v>1962</v>
      </c>
      <c r="B4">
        <v>29.8</v>
      </c>
      <c r="C4">
        <v>439.2</v>
      </c>
      <c r="D4">
        <v>40.299999999999997</v>
      </c>
      <c r="E4" s="4">
        <v>54</v>
      </c>
      <c r="F4" s="4">
        <v>79.2</v>
      </c>
      <c r="G4" s="4">
        <v>67.8</v>
      </c>
      <c r="H4">
        <f t="shared" ref="H4:H24" si="1">B3</f>
        <v>29.9</v>
      </c>
      <c r="I4" s="5">
        <v>-2.1183057622855976</v>
      </c>
      <c r="J4">
        <f t="shared" ref="J4:J24" si="2">(I4-I3)^2</f>
        <v>1.4732234041738254E-2</v>
      </c>
      <c r="K4">
        <f t="shared" si="0"/>
        <v>4.4872193025323668</v>
      </c>
    </row>
    <row r="5" spans="1:11">
      <c r="A5">
        <v>1963</v>
      </c>
      <c r="B5">
        <v>30.8</v>
      </c>
      <c r="C5">
        <v>459.7</v>
      </c>
      <c r="D5">
        <v>39.5</v>
      </c>
      <c r="E5" s="4">
        <v>55.3</v>
      </c>
      <c r="F5" s="4">
        <v>79.2</v>
      </c>
      <c r="G5" s="4">
        <v>69.599999999999994</v>
      </c>
      <c r="H5">
        <f t="shared" si="1"/>
        <v>29.8</v>
      </c>
      <c r="I5" s="5">
        <v>-1.6026641015448639</v>
      </c>
      <c r="J5">
        <f t="shared" si="2"/>
        <v>0.26588632229146192</v>
      </c>
      <c r="K5">
        <f t="shared" si="0"/>
        <v>2.5685322223806057</v>
      </c>
    </row>
    <row r="6" spans="1:11">
      <c r="A6">
        <v>1964</v>
      </c>
      <c r="B6">
        <v>31.2</v>
      </c>
      <c r="C6">
        <v>492.9</v>
      </c>
      <c r="D6">
        <v>37.299999999999997</v>
      </c>
      <c r="E6" s="4">
        <v>54.7</v>
      </c>
      <c r="F6" s="4">
        <v>77.400000000000006</v>
      </c>
      <c r="G6" s="4">
        <v>68.7</v>
      </c>
      <c r="H6">
        <f t="shared" si="1"/>
        <v>30.8</v>
      </c>
      <c r="I6" s="5">
        <v>-2.2039118519832535</v>
      </c>
      <c r="J6">
        <f t="shared" si="2"/>
        <v>0.36149885740722393</v>
      </c>
      <c r="K6">
        <f t="shared" si="0"/>
        <v>4.8572274513122542</v>
      </c>
    </row>
    <row r="7" spans="1:11">
      <c r="A7">
        <v>1965</v>
      </c>
      <c r="B7">
        <v>33.299999999999997</v>
      </c>
      <c r="C7">
        <v>528.6</v>
      </c>
      <c r="D7">
        <v>38.1</v>
      </c>
      <c r="E7" s="4">
        <v>63.7</v>
      </c>
      <c r="F7" s="4">
        <v>80.2</v>
      </c>
      <c r="G7" s="4">
        <v>73.599999999999994</v>
      </c>
      <c r="H7">
        <f t="shared" si="1"/>
        <v>31.2</v>
      </c>
      <c r="I7" s="5">
        <v>-1.3616620965321005</v>
      </c>
      <c r="J7">
        <f t="shared" si="2"/>
        <v>0.70938465055752697</v>
      </c>
      <c r="K7">
        <f t="shared" si="0"/>
        <v>1.8541236651321953</v>
      </c>
    </row>
    <row r="8" spans="1:11">
      <c r="A8">
        <v>1966</v>
      </c>
      <c r="B8">
        <v>35.6</v>
      </c>
      <c r="C8">
        <v>560.29999999999995</v>
      </c>
      <c r="D8">
        <v>39.299999999999997</v>
      </c>
      <c r="E8" s="4">
        <v>69.8</v>
      </c>
      <c r="F8" s="4">
        <v>80.400000000000006</v>
      </c>
      <c r="G8" s="4">
        <v>76.3</v>
      </c>
      <c r="H8">
        <f t="shared" si="1"/>
        <v>33.299999999999997</v>
      </c>
      <c r="I8" s="5">
        <v>0.16549498422919129</v>
      </c>
      <c r="J8">
        <f t="shared" si="2"/>
        <v>2.3322087493193506</v>
      </c>
      <c r="K8">
        <f t="shared" si="0"/>
        <v>2.7388589805020274E-2</v>
      </c>
    </row>
    <row r="9" spans="1:11">
      <c r="A9">
        <v>1967</v>
      </c>
      <c r="B9">
        <v>36.4</v>
      </c>
      <c r="C9">
        <v>624.6</v>
      </c>
      <c r="D9">
        <v>37.799999999999997</v>
      </c>
      <c r="E9" s="4">
        <v>65.900000000000006</v>
      </c>
      <c r="F9" s="4">
        <v>83.9</v>
      </c>
      <c r="G9" s="4">
        <v>77.2</v>
      </c>
      <c r="H9">
        <f t="shared" si="1"/>
        <v>35.6</v>
      </c>
      <c r="I9" s="5">
        <v>0.10507367855310434</v>
      </c>
      <c r="J9">
        <f t="shared" si="2"/>
        <v>3.6507341796031363E-3</v>
      </c>
      <c r="K9">
        <f t="shared" si="0"/>
        <v>1.1040477924681099E-2</v>
      </c>
    </row>
    <row r="10" spans="1:11">
      <c r="A10">
        <v>1968</v>
      </c>
      <c r="B10">
        <v>36.700000000000003</v>
      </c>
      <c r="C10">
        <v>666.4</v>
      </c>
      <c r="D10">
        <v>38.4</v>
      </c>
      <c r="E10" s="4">
        <v>64.5</v>
      </c>
      <c r="F10" s="4">
        <v>85.5</v>
      </c>
      <c r="G10" s="4">
        <v>78.099999999999994</v>
      </c>
      <c r="H10">
        <f t="shared" si="1"/>
        <v>36.4</v>
      </c>
      <c r="I10" s="5">
        <v>0.49757313607562281</v>
      </c>
      <c r="J10">
        <f t="shared" si="2"/>
        <v>0.15405582415547128</v>
      </c>
      <c r="K10">
        <f t="shared" si="0"/>
        <v>0.24757902574413027</v>
      </c>
    </row>
    <row r="11" spans="1:11">
      <c r="A11">
        <v>1969</v>
      </c>
      <c r="B11">
        <v>38.4</v>
      </c>
      <c r="C11">
        <v>717.8</v>
      </c>
      <c r="D11">
        <v>40.1</v>
      </c>
      <c r="E11" s="4">
        <v>70</v>
      </c>
      <c r="F11" s="4">
        <v>93.7</v>
      </c>
      <c r="G11" s="4">
        <v>84.7</v>
      </c>
      <c r="H11">
        <f t="shared" si="1"/>
        <v>36.700000000000003</v>
      </c>
      <c r="I11" s="5">
        <v>1.4536574261138284</v>
      </c>
      <c r="J11">
        <f t="shared" si="2"/>
        <v>0.9140971696578597</v>
      </c>
      <c r="K11">
        <f t="shared" si="0"/>
        <v>2.1131199124958804</v>
      </c>
    </row>
    <row r="12" spans="1:11">
      <c r="A12">
        <v>1970</v>
      </c>
      <c r="B12">
        <v>40.4</v>
      </c>
      <c r="C12">
        <v>768.2</v>
      </c>
      <c r="D12">
        <v>38.6</v>
      </c>
      <c r="E12" s="4">
        <v>73.2</v>
      </c>
      <c r="F12" s="4">
        <v>106.1</v>
      </c>
      <c r="G12" s="4">
        <v>93.3</v>
      </c>
      <c r="H12">
        <f t="shared" si="1"/>
        <v>38.4</v>
      </c>
      <c r="I12" s="5">
        <v>1.3235271775567554</v>
      </c>
      <c r="J12">
        <f t="shared" si="2"/>
        <v>1.69338815895256E-2</v>
      </c>
      <c r="K12">
        <f t="shared" si="0"/>
        <v>1.7517241897313511</v>
      </c>
    </row>
    <row r="13" spans="1:11">
      <c r="A13">
        <v>1971</v>
      </c>
      <c r="B13">
        <v>40.299999999999997</v>
      </c>
      <c r="C13">
        <v>843.3</v>
      </c>
      <c r="D13">
        <v>39.799999999999997</v>
      </c>
      <c r="E13" s="4">
        <v>67.8</v>
      </c>
      <c r="F13" s="4">
        <v>104.8</v>
      </c>
      <c r="G13" s="4">
        <v>89.7</v>
      </c>
      <c r="H13">
        <f t="shared" si="1"/>
        <v>40.4</v>
      </c>
      <c r="I13" s="5">
        <v>1.8305011771243187</v>
      </c>
      <c r="J13">
        <f t="shared" si="2"/>
        <v>0.25702263623753163</v>
      </c>
      <c r="K13">
        <f t="shared" si="0"/>
        <v>3.3507345594535165</v>
      </c>
    </row>
    <row r="14" spans="1:11">
      <c r="A14">
        <v>1972</v>
      </c>
      <c r="B14">
        <v>41.8</v>
      </c>
      <c r="C14">
        <v>911.6</v>
      </c>
      <c r="D14">
        <v>39.700000000000003</v>
      </c>
      <c r="E14" s="4">
        <v>79.099999999999994</v>
      </c>
      <c r="F14" s="4">
        <v>114</v>
      </c>
      <c r="G14" s="4">
        <v>100.7</v>
      </c>
      <c r="H14">
        <f t="shared" si="1"/>
        <v>40.299999999999997</v>
      </c>
      <c r="I14" s="5">
        <v>1.1131157128365388</v>
      </c>
      <c r="J14">
        <f t="shared" si="2"/>
        <v>0.51464190437139357</v>
      </c>
      <c r="K14">
        <f t="shared" si="0"/>
        <v>1.2390265901635957</v>
      </c>
    </row>
    <row r="15" spans="1:11">
      <c r="A15">
        <v>1973</v>
      </c>
      <c r="B15">
        <v>40.4</v>
      </c>
      <c r="C15">
        <v>931.1</v>
      </c>
      <c r="D15">
        <v>52.1</v>
      </c>
      <c r="E15" s="4">
        <v>95.4</v>
      </c>
      <c r="F15" s="4">
        <v>124.1</v>
      </c>
      <c r="G15" s="4">
        <v>113.5</v>
      </c>
      <c r="H15">
        <f t="shared" si="1"/>
        <v>41.8</v>
      </c>
      <c r="I15" s="5">
        <v>1.8547532440527092</v>
      </c>
      <c r="J15">
        <f t="shared" si="2"/>
        <v>0.55002622770841625</v>
      </c>
      <c r="K15">
        <f t="shared" si="0"/>
        <v>3.4401095963240489</v>
      </c>
    </row>
    <row r="16" spans="1:11">
      <c r="A16">
        <v>1974</v>
      </c>
      <c r="B16">
        <v>40.700000000000003</v>
      </c>
      <c r="C16">
        <v>1021.5</v>
      </c>
      <c r="D16">
        <v>48.9</v>
      </c>
      <c r="E16" s="4">
        <v>94.2</v>
      </c>
      <c r="F16" s="4">
        <v>127.6</v>
      </c>
      <c r="G16" s="4">
        <v>115.3</v>
      </c>
      <c r="H16">
        <f t="shared" si="1"/>
        <v>40.4</v>
      </c>
      <c r="I16" s="5">
        <v>0.65018799481274669</v>
      </c>
      <c r="J16">
        <f t="shared" si="2"/>
        <v>1.4509774396765331</v>
      </c>
      <c r="K16">
        <f t="shared" si="0"/>
        <v>0.42274442859862033</v>
      </c>
    </row>
    <row r="17" spans="1:12">
      <c r="A17">
        <v>1975</v>
      </c>
      <c r="B17">
        <v>40.1</v>
      </c>
      <c r="C17">
        <v>1165.9000000000001</v>
      </c>
      <c r="D17">
        <v>58.3</v>
      </c>
      <c r="E17" s="4">
        <v>123.5</v>
      </c>
      <c r="F17" s="4">
        <v>142.9</v>
      </c>
      <c r="G17" s="4">
        <v>136.69999999999999</v>
      </c>
      <c r="H17">
        <f t="shared" si="1"/>
        <v>40.700000000000003</v>
      </c>
      <c r="I17" s="5">
        <v>-1.3914397425783349</v>
      </c>
      <c r="J17">
        <f t="shared" si="2"/>
        <v>4.1682438180846271</v>
      </c>
      <c r="K17">
        <f t="shared" si="0"/>
        <v>1.936104557226463</v>
      </c>
    </row>
    <row r="18" spans="1:12">
      <c r="A18">
        <v>1976</v>
      </c>
      <c r="B18">
        <v>42.7</v>
      </c>
      <c r="C18">
        <v>1349.6</v>
      </c>
      <c r="D18">
        <v>57.9</v>
      </c>
      <c r="E18" s="4">
        <v>129.9</v>
      </c>
      <c r="F18" s="4">
        <v>143.6</v>
      </c>
      <c r="G18" s="4">
        <v>139.19999999999999</v>
      </c>
      <c r="H18">
        <f t="shared" si="1"/>
        <v>40.1</v>
      </c>
      <c r="I18" s="5">
        <v>-0.60372987223929897</v>
      </c>
      <c r="J18">
        <f t="shared" si="2"/>
        <v>0.62048683982954078</v>
      </c>
      <c r="K18">
        <f t="shared" si="0"/>
        <v>0.36448975863408023</v>
      </c>
    </row>
    <row r="19" spans="1:12">
      <c r="A19">
        <v>1977</v>
      </c>
      <c r="B19">
        <v>44.1</v>
      </c>
      <c r="C19">
        <v>1449.4</v>
      </c>
      <c r="D19">
        <v>56.5</v>
      </c>
      <c r="E19" s="4">
        <v>117.6</v>
      </c>
      <c r="F19" s="4">
        <v>139.19999999999999</v>
      </c>
      <c r="G19" s="4">
        <v>132</v>
      </c>
      <c r="H19">
        <f t="shared" si="1"/>
        <v>42.7</v>
      </c>
      <c r="I19" s="5">
        <v>1.2863347784479089</v>
      </c>
      <c r="J19">
        <f t="shared" si="2"/>
        <v>3.5723443837773572</v>
      </c>
      <c r="K19">
        <f t="shared" si="0"/>
        <v>1.6546571622446309</v>
      </c>
    </row>
    <row r="20" spans="1:12">
      <c r="A20">
        <v>1978</v>
      </c>
      <c r="B20">
        <v>46.7</v>
      </c>
      <c r="C20">
        <v>1575.5</v>
      </c>
      <c r="D20">
        <v>63.7</v>
      </c>
      <c r="E20" s="4">
        <v>130.9</v>
      </c>
      <c r="F20" s="4">
        <v>165.5</v>
      </c>
      <c r="G20" s="4">
        <v>132.1</v>
      </c>
      <c r="H20">
        <f t="shared" si="1"/>
        <v>44.1</v>
      </c>
      <c r="I20" s="5">
        <v>1.4731357012805262</v>
      </c>
      <c r="J20">
        <f t="shared" si="2"/>
        <v>3.489458477111744E-2</v>
      </c>
      <c r="K20">
        <f t="shared" si="0"/>
        <v>2.1701287943872676</v>
      </c>
    </row>
    <row r="21" spans="1:12">
      <c r="A21">
        <v>1979</v>
      </c>
      <c r="B21">
        <v>50.6</v>
      </c>
      <c r="C21">
        <v>1759.1</v>
      </c>
      <c r="D21">
        <v>61.6</v>
      </c>
      <c r="E21" s="4">
        <v>129.80000000000001</v>
      </c>
      <c r="F21" s="4">
        <v>203.3</v>
      </c>
      <c r="G21" s="4">
        <v>154.4</v>
      </c>
      <c r="H21">
        <f t="shared" si="1"/>
        <v>46.7</v>
      </c>
      <c r="I21" s="5">
        <v>1.6357652075410769</v>
      </c>
      <c r="J21">
        <f t="shared" si="2"/>
        <v>2.6448356306550506E-2</v>
      </c>
      <c r="K21">
        <f t="shared" si="0"/>
        <v>2.6757278142019025</v>
      </c>
    </row>
    <row r="22" spans="1:12">
      <c r="A22">
        <v>1980</v>
      </c>
      <c r="B22">
        <v>50.1</v>
      </c>
      <c r="C22">
        <v>1994.2</v>
      </c>
      <c r="D22">
        <v>58.9</v>
      </c>
      <c r="E22" s="4">
        <v>128</v>
      </c>
      <c r="F22" s="4">
        <v>219.6</v>
      </c>
      <c r="G22" s="4">
        <v>174.9</v>
      </c>
      <c r="H22">
        <f t="shared" si="1"/>
        <v>50.6</v>
      </c>
      <c r="I22" s="5">
        <v>-1.2863683510297435</v>
      </c>
      <c r="J22">
        <f t="shared" si="2"/>
        <v>8.5388645341257661</v>
      </c>
      <c r="K22">
        <f t="shared" si="0"/>
        <v>1.6547435345309813</v>
      </c>
    </row>
    <row r="23" spans="1:12">
      <c r="A23">
        <v>1981</v>
      </c>
      <c r="B23">
        <v>51.7</v>
      </c>
      <c r="C23">
        <v>2258.1</v>
      </c>
      <c r="D23">
        <v>66.400000000000006</v>
      </c>
      <c r="E23" s="4">
        <v>141</v>
      </c>
      <c r="F23" s="4">
        <v>221.6</v>
      </c>
      <c r="G23" s="4">
        <v>180.8</v>
      </c>
      <c r="H23">
        <f t="shared" si="1"/>
        <v>50.1</v>
      </c>
      <c r="I23" s="5">
        <v>0.4387537544063278</v>
      </c>
      <c r="J23">
        <f t="shared" si="2"/>
        <v>2.9760462786641835</v>
      </c>
      <c r="K23">
        <f t="shared" si="0"/>
        <v>0.19250485700564821</v>
      </c>
    </row>
    <row r="24" spans="1:12" ht="14" thickBot="1">
      <c r="A24">
        <v>1982</v>
      </c>
      <c r="B24">
        <v>52.9</v>
      </c>
      <c r="C24">
        <v>2478.6999999999998</v>
      </c>
      <c r="D24">
        <v>70.400000000000006</v>
      </c>
      <c r="E24" s="4">
        <v>168.2</v>
      </c>
      <c r="F24" s="4">
        <v>232.6</v>
      </c>
      <c r="G24" s="4">
        <v>189.4</v>
      </c>
      <c r="H24">
        <f t="shared" si="1"/>
        <v>51.7</v>
      </c>
      <c r="I24" s="6">
        <v>-2.7611405206434299</v>
      </c>
      <c r="J24">
        <f t="shared" si="2"/>
        <v>10.239323371496214</v>
      </c>
      <c r="K24">
        <f t="shared" si="0"/>
        <v>7.623896974739071</v>
      </c>
    </row>
    <row r="26" spans="1:12" ht="23">
      <c r="A26" s="13" t="s">
        <v>43</v>
      </c>
      <c r="J26">
        <f>SUM(J2:J24)</f>
        <v>53.567842236942418</v>
      </c>
      <c r="K26">
        <f>SUM(K2:K24)</f>
        <v>52.690186930003478</v>
      </c>
    </row>
    <row r="28" spans="1:12">
      <c r="I28" s="9" t="s">
        <v>47</v>
      </c>
      <c r="J28">
        <f>J26/K26</f>
        <v>1.0166569025102314</v>
      </c>
    </row>
    <row r="30" spans="1:12">
      <c r="I30" s="9" t="s">
        <v>49</v>
      </c>
      <c r="J30">
        <f xml:space="preserve"> 1-J28/2</f>
        <v>0.49167154874488428</v>
      </c>
    </row>
    <row r="32" spans="1:12" ht="14" thickBot="1">
      <c r="I32" s="9" t="s">
        <v>59</v>
      </c>
      <c r="J32" s="12">
        <v>7.1824640505930626E-2</v>
      </c>
      <c r="L32" s="1" t="s">
        <v>54</v>
      </c>
    </row>
    <row r="34" spans="9:11">
      <c r="I34" s="9" t="s">
        <v>55</v>
      </c>
      <c r="J34">
        <f>J32^2</f>
        <v>5.1587789838061704E-3</v>
      </c>
    </row>
    <row r="36" spans="9:11">
      <c r="I36" s="9" t="s">
        <v>56</v>
      </c>
      <c r="J36">
        <f>COUNTA(A2:A24)</f>
        <v>23</v>
      </c>
    </row>
    <row r="38" spans="9:11">
      <c r="I38" s="9" t="s">
        <v>57</v>
      </c>
      <c r="J38">
        <f>J30*SQRT(J36/(1-J36*J34))</f>
        <v>2.5116855310202859</v>
      </c>
      <c r="K38" s="1" t="s">
        <v>58</v>
      </c>
    </row>
    <row r="40" spans="9:11">
      <c r="I40" s="9" t="s">
        <v>60</v>
      </c>
      <c r="J40">
        <f>_xlfn.NORM.DIST(J38,0,1,FALSE)</f>
        <v>1.7022476918086997E-2</v>
      </c>
    </row>
    <row r="42" spans="9:11">
      <c r="I42" s="1" t="s">
        <v>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3043-9881-4694-8AE6-74C5423B66F8}">
  <dimension ref="A1:I52"/>
  <sheetViews>
    <sheetView workbookViewId="0">
      <selection activeCell="C23" sqref="C23"/>
    </sheetView>
  </sheetViews>
  <sheetFormatPr defaultRowHeight="13.5"/>
  <sheetData>
    <row r="1" spans="1:9">
      <c r="A1" t="s">
        <v>15</v>
      </c>
    </row>
    <row r="2" spans="1:9" ht="14" thickBot="1"/>
    <row r="3" spans="1:9">
      <c r="A3" s="8" t="s">
        <v>16</v>
      </c>
      <c r="B3" s="8"/>
    </row>
    <row r="4" spans="1:9">
      <c r="A4" s="5" t="s">
        <v>17</v>
      </c>
      <c r="B4" s="5">
        <v>0.97772288152866393</v>
      </c>
    </row>
    <row r="5" spans="1:9">
      <c r="A5" s="5" t="s">
        <v>18</v>
      </c>
      <c r="B5" s="5">
        <v>0.95594203306471381</v>
      </c>
    </row>
    <row r="6" spans="1:9">
      <c r="A6" s="5" t="s">
        <v>19</v>
      </c>
      <c r="B6" s="5">
        <v>0.93942029546398143</v>
      </c>
    </row>
    <row r="7" spans="1:9">
      <c r="A7" s="5" t="s">
        <v>20</v>
      </c>
      <c r="B7" s="5">
        <v>1.8147001634223803</v>
      </c>
    </row>
    <row r="8" spans="1:9" ht="14" thickBot="1">
      <c r="A8" s="6" t="s">
        <v>21</v>
      </c>
      <c r="B8" s="6">
        <v>23</v>
      </c>
    </row>
    <row r="10" spans="1:9" ht="14" thickBot="1">
      <c r="A10" t="s">
        <v>22</v>
      </c>
    </row>
    <row r="11" spans="1:9">
      <c r="A11" s="7"/>
      <c r="B11" s="7" t="s">
        <v>27</v>
      </c>
      <c r="C11" s="7" t="s">
        <v>28</v>
      </c>
      <c r="D11" s="7" t="s">
        <v>29</v>
      </c>
      <c r="E11" s="7" t="s">
        <v>30</v>
      </c>
      <c r="F11" s="7" t="s">
        <v>31</v>
      </c>
    </row>
    <row r="12" spans="1:9">
      <c r="A12" s="5" t="s">
        <v>23</v>
      </c>
      <c r="B12" s="5">
        <v>6</v>
      </c>
      <c r="C12" s="5">
        <v>1143.2385087221708</v>
      </c>
      <c r="D12" s="5">
        <v>190.53975145369512</v>
      </c>
      <c r="E12" s="5">
        <v>57.859654726772931</v>
      </c>
      <c r="F12" s="5">
        <v>5.8981650123244572E-10</v>
      </c>
    </row>
    <row r="13" spans="1:9">
      <c r="A13" s="5" t="s">
        <v>24</v>
      </c>
      <c r="B13" s="5">
        <v>16</v>
      </c>
      <c r="C13" s="5">
        <v>52.690186930003421</v>
      </c>
      <c r="D13" s="5">
        <v>3.2931366831252138</v>
      </c>
      <c r="E13" s="5"/>
      <c r="F13" s="5"/>
    </row>
    <row r="14" spans="1:9" ht="14" thickBot="1">
      <c r="A14" s="6" t="s">
        <v>25</v>
      </c>
      <c r="B14" s="6">
        <v>22</v>
      </c>
      <c r="C14" s="6">
        <v>1195.9286956521742</v>
      </c>
      <c r="D14" s="6"/>
      <c r="E14" s="6"/>
      <c r="F14" s="6"/>
    </row>
    <row r="15" spans="1:9" ht="14" thickBot="1"/>
    <row r="16" spans="1:9">
      <c r="A16" s="7"/>
      <c r="B16" s="7" t="s">
        <v>32</v>
      </c>
      <c r="C16" s="7" t="s">
        <v>20</v>
      </c>
      <c r="D16" s="7" t="s">
        <v>33</v>
      </c>
      <c r="E16" s="7" t="s">
        <v>34</v>
      </c>
      <c r="F16" s="7" t="s">
        <v>35</v>
      </c>
      <c r="G16" s="7" t="s">
        <v>36</v>
      </c>
      <c r="H16" s="7" t="s">
        <v>37</v>
      </c>
      <c r="I16" s="7" t="s">
        <v>38</v>
      </c>
    </row>
    <row r="17" spans="1:9">
      <c r="A17" s="5" t="s">
        <v>26</v>
      </c>
      <c r="B17" s="5">
        <v>30.991721616894946</v>
      </c>
      <c r="C17" s="5">
        <v>5.3476116890986285</v>
      </c>
      <c r="D17" s="5">
        <v>5.7954323198285147</v>
      </c>
      <c r="E17" s="5">
        <v>2.7341701306767468E-5</v>
      </c>
      <c r="F17" s="5">
        <v>19.655291258997238</v>
      </c>
      <c r="G17" s="5">
        <v>42.328151974792654</v>
      </c>
      <c r="H17" s="5">
        <v>19.655291258997238</v>
      </c>
      <c r="I17" s="5">
        <v>42.328151974792654</v>
      </c>
    </row>
    <row r="18" spans="1:9">
      <c r="A18" s="5" t="s">
        <v>3</v>
      </c>
      <c r="B18" s="5">
        <v>4.3987728744587923E-3</v>
      </c>
      <c r="C18" s="5">
        <v>4.5547776769830671E-3</v>
      </c>
      <c r="D18" s="5">
        <v>0.96574919489207489</v>
      </c>
      <c r="E18" s="5">
        <v>0.34854116592227358</v>
      </c>
      <c r="F18" s="5">
        <v>-5.2569244597522897E-3</v>
      </c>
      <c r="G18" s="5">
        <v>1.4054470208669874E-2</v>
      </c>
      <c r="H18" s="5">
        <v>-5.2569244597522897E-3</v>
      </c>
      <c r="I18" s="5">
        <v>1.4054470208669874E-2</v>
      </c>
    </row>
    <row r="19" spans="1:9">
      <c r="A19" s="5" t="s">
        <v>5</v>
      </c>
      <c r="B19" s="5">
        <v>-0.41200078456647132</v>
      </c>
      <c r="C19" s="5">
        <v>0.19788996478364348</v>
      </c>
      <c r="D19" s="5">
        <v>-2.0819690630442977</v>
      </c>
      <c r="E19" s="5">
        <v>5.3757703851245078E-2</v>
      </c>
      <c r="F19" s="5">
        <v>-0.83150876957402464</v>
      </c>
      <c r="G19" s="5">
        <v>7.5072004410820514E-3</v>
      </c>
      <c r="H19" s="5">
        <v>-0.83150876957402464</v>
      </c>
      <c r="I19" s="5">
        <v>7.5072004410820514E-3</v>
      </c>
    </row>
    <row r="20" spans="1:9">
      <c r="A20" s="5" t="s">
        <v>7</v>
      </c>
      <c r="B20" s="5">
        <v>0.16383755197994262</v>
      </c>
      <c r="C20" s="5">
        <v>9.0708745953035755E-2</v>
      </c>
      <c r="D20" s="5">
        <v>1.8061935512234855</v>
      </c>
      <c r="E20" s="5">
        <v>8.9733432655221518E-2</v>
      </c>
      <c r="F20" s="5">
        <v>-2.8456399251612446E-2</v>
      </c>
      <c r="G20" s="5">
        <v>0.35613150321149767</v>
      </c>
      <c r="H20" s="5">
        <v>-2.8456399251612446E-2</v>
      </c>
      <c r="I20" s="5">
        <v>0.35613150321149767</v>
      </c>
    </row>
    <row r="21" spans="1:9">
      <c r="A21" s="5" t="s">
        <v>9</v>
      </c>
      <c r="B21" s="5">
        <v>9.3021996401313742E-2</v>
      </c>
      <c r="C21" s="5">
        <v>6.4990335821824133E-2</v>
      </c>
      <c r="D21" s="5">
        <v>1.4313204451865045</v>
      </c>
      <c r="E21" s="5">
        <v>0.1715815594293407</v>
      </c>
      <c r="F21" s="5">
        <v>-4.4751360905540202E-2</v>
      </c>
      <c r="G21" s="5">
        <v>0.23079535370816767</v>
      </c>
      <c r="H21" s="5">
        <v>-4.4751360905540202E-2</v>
      </c>
      <c r="I21" s="5">
        <v>0.23079535370816767</v>
      </c>
    </row>
    <row r="22" spans="1:9">
      <c r="A22" s="5" t="s">
        <v>11</v>
      </c>
      <c r="B22" s="5">
        <v>-7.4240386507129719E-2</v>
      </c>
      <c r="C22" s="5">
        <v>9.0197202512469835E-2</v>
      </c>
      <c r="D22" s="5">
        <v>-0.82308967949273071</v>
      </c>
      <c r="E22" s="5">
        <v>0.42255581001909959</v>
      </c>
      <c r="F22" s="5">
        <v>-0.26544991408824725</v>
      </c>
      <c r="G22" s="5">
        <v>0.11696914107398779</v>
      </c>
      <c r="H22" s="5">
        <v>-0.26544991408824725</v>
      </c>
      <c r="I22" s="5">
        <v>0.11696914107398779</v>
      </c>
    </row>
    <row r="23" spans="1:9" ht="14" thickBot="1">
      <c r="A23" s="6" t="s">
        <v>51</v>
      </c>
      <c r="B23" s="6">
        <v>0.14773254181403292</v>
      </c>
      <c r="C23" s="12">
        <v>7.1824640505930626E-2</v>
      </c>
      <c r="D23" s="6">
        <v>2.056850417536507</v>
      </c>
      <c r="E23" s="6">
        <v>5.6386027015718834E-2</v>
      </c>
      <c r="F23" s="6">
        <v>-4.5288942091510076E-3</v>
      </c>
      <c r="G23" s="6">
        <v>0.29999397783721682</v>
      </c>
      <c r="H23" s="6">
        <v>-4.5288942091510076E-3</v>
      </c>
      <c r="I23" s="6">
        <v>0.29999397783721682</v>
      </c>
    </row>
    <row r="27" spans="1:9">
      <c r="A27" t="s">
        <v>39</v>
      </c>
    </row>
    <row r="28" spans="1:9" ht="14" thickBot="1"/>
    <row r="29" spans="1:9">
      <c r="A29" s="7" t="s">
        <v>40</v>
      </c>
      <c r="B29" s="7" t="s">
        <v>41</v>
      </c>
      <c r="C29" s="7" t="s">
        <v>42</v>
      </c>
    </row>
    <row r="30" spans="1:9">
      <c r="A30" s="5">
        <v>1</v>
      </c>
      <c r="B30" s="5">
        <v>26.058969497224048</v>
      </c>
      <c r="C30" s="5">
        <v>1.7410305027759527</v>
      </c>
    </row>
    <row r="31" spans="1:9">
      <c r="A31" s="5">
        <v>2</v>
      </c>
      <c r="B31" s="5">
        <v>32.139682176970403</v>
      </c>
      <c r="C31" s="5">
        <v>-2.2396821769704047</v>
      </c>
    </row>
    <row r="32" spans="1:9">
      <c r="A32" s="5">
        <v>3</v>
      </c>
      <c r="B32" s="5">
        <v>31.918305762285598</v>
      </c>
      <c r="C32" s="5">
        <v>-2.1183057622855976</v>
      </c>
    </row>
    <row r="33" spans="1:3">
      <c r="A33" s="5">
        <v>4</v>
      </c>
      <c r="B33" s="5">
        <v>32.402664101544865</v>
      </c>
      <c r="C33" s="5">
        <v>-1.6026641015448639</v>
      </c>
    </row>
    <row r="34" spans="1:3">
      <c r="A34" s="5">
        <v>5</v>
      </c>
      <c r="B34" s="5">
        <v>33.403911851983253</v>
      </c>
      <c r="C34" s="5">
        <v>-2.2039118519832535</v>
      </c>
    </row>
    <row r="35" spans="1:3">
      <c r="A35" s="5">
        <v>6</v>
      </c>
      <c r="B35" s="5">
        <v>34.661662096532098</v>
      </c>
      <c r="C35" s="5">
        <v>-1.3616620965321005</v>
      </c>
    </row>
    <row r="36" spans="1:3">
      <c r="A36" s="5">
        <v>7</v>
      </c>
      <c r="B36" s="5">
        <v>35.43450501577081</v>
      </c>
      <c r="C36" s="5">
        <v>0.16549498422919129</v>
      </c>
    </row>
    <row r="37" spans="1:3">
      <c r="A37" s="5">
        <v>8</v>
      </c>
      <c r="B37" s="5">
        <v>36.294926321446894</v>
      </c>
      <c r="C37" s="5">
        <v>0.10507367855310434</v>
      </c>
    </row>
    <row r="38" spans="1:3">
      <c r="A38" s="5">
        <v>9</v>
      </c>
      <c r="B38" s="5">
        <v>36.20242686392438</v>
      </c>
      <c r="C38" s="5">
        <v>0.49757313607562281</v>
      </c>
    </row>
    <row r="39" spans="1:3">
      <c r="A39" s="5">
        <v>10</v>
      </c>
      <c r="B39" s="5">
        <v>36.94634257388617</v>
      </c>
      <c r="C39" s="5">
        <v>1.4536574261138284</v>
      </c>
    </row>
    <row r="40" spans="1:3">
      <c r="A40" s="5">
        <v>11</v>
      </c>
      <c r="B40" s="5">
        <v>39.076472822443243</v>
      </c>
      <c r="C40" s="5">
        <v>1.3235271775567554</v>
      </c>
    </row>
    <row r="41" spans="1:3">
      <c r="A41" s="5">
        <v>12</v>
      </c>
      <c r="B41" s="5">
        <v>38.469498822875678</v>
      </c>
      <c r="C41" s="5">
        <v>1.8305011771243187</v>
      </c>
    </row>
    <row r="42" spans="1:3">
      <c r="A42" s="5">
        <v>13</v>
      </c>
      <c r="B42" s="5">
        <v>40.686884287163458</v>
      </c>
      <c r="C42" s="5">
        <v>1.1131157128365388</v>
      </c>
    </row>
    <row r="43" spans="1:3">
      <c r="A43" s="5">
        <v>14</v>
      </c>
      <c r="B43" s="5">
        <v>38.545246755947289</v>
      </c>
      <c r="C43" s="5">
        <v>1.8547532440527092</v>
      </c>
    </row>
    <row r="44" spans="1:3">
      <c r="A44" s="5">
        <v>15</v>
      </c>
      <c r="B44" s="5">
        <v>40.049812005187256</v>
      </c>
      <c r="C44" s="5">
        <v>0.65018799481274669</v>
      </c>
    </row>
    <row r="45" spans="1:3">
      <c r="A45" s="5">
        <v>16</v>
      </c>
      <c r="B45" s="5">
        <v>41.491439742578336</v>
      </c>
      <c r="C45" s="5">
        <v>-1.3914397425783349</v>
      </c>
    </row>
    <row r="46" spans="1:3">
      <c r="A46" s="5">
        <v>17</v>
      </c>
      <c r="B46" s="5">
        <v>43.303729872239302</v>
      </c>
      <c r="C46" s="5">
        <v>-0.60372987223929897</v>
      </c>
    </row>
    <row r="47" spans="1:3">
      <c r="A47" s="5">
        <v>18</v>
      </c>
      <c r="B47" s="5">
        <v>42.813665221552093</v>
      </c>
      <c r="C47" s="5">
        <v>1.2863347784479089</v>
      </c>
    </row>
    <row r="48" spans="1:3">
      <c r="A48" s="5">
        <v>19</v>
      </c>
      <c r="B48" s="5">
        <v>45.226864298719477</v>
      </c>
      <c r="C48" s="5">
        <v>1.4731357012805262</v>
      </c>
    </row>
    <row r="49" spans="1:3">
      <c r="A49" s="5">
        <v>20</v>
      </c>
      <c r="B49" s="5">
        <v>48.964234792458925</v>
      </c>
      <c r="C49" s="5">
        <v>1.6357652075410769</v>
      </c>
    </row>
    <row r="50" spans="1:3">
      <c r="A50" s="5">
        <v>21</v>
      </c>
      <c r="B50" s="5">
        <v>51.386368351029745</v>
      </c>
      <c r="C50" s="5">
        <v>-1.2863683510297435</v>
      </c>
    </row>
    <row r="51" spans="1:3">
      <c r="A51" s="5">
        <v>22</v>
      </c>
      <c r="B51" s="5">
        <v>51.261246245593675</v>
      </c>
      <c r="C51" s="5">
        <v>0.4387537544063278</v>
      </c>
    </row>
    <row r="52" spans="1:3" ht="14" thickBot="1">
      <c r="A52" s="6">
        <v>23</v>
      </c>
      <c r="B52" s="6">
        <v>55.661140520643428</v>
      </c>
      <c r="C52" s="6">
        <v>-2.7611405206434299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0386-BE94-490C-A867-F19C9BD9953F}">
  <dimension ref="A1:K52"/>
  <sheetViews>
    <sheetView workbookViewId="0">
      <selection activeCell="O13" sqref="O13"/>
    </sheetView>
  </sheetViews>
  <sheetFormatPr defaultRowHeight="13.5"/>
  <cols>
    <col min="8" max="8" width="11.84375" bestFit="1" customWidth="1"/>
    <col min="9" max="9" width="12.765625" bestFit="1" customWidth="1"/>
  </cols>
  <sheetData>
    <row r="1" spans="1:11">
      <c r="A1" s="9" t="s">
        <v>13</v>
      </c>
      <c r="B1" s="9" t="s">
        <v>14</v>
      </c>
      <c r="C1" s="9" t="s">
        <v>3</v>
      </c>
      <c r="D1" s="9" t="s">
        <v>5</v>
      </c>
      <c r="E1" s="9" t="s">
        <v>7</v>
      </c>
      <c r="F1" s="9" t="s">
        <v>9</v>
      </c>
      <c r="G1" s="9" t="s">
        <v>11</v>
      </c>
      <c r="H1" s="10" t="s">
        <v>41</v>
      </c>
      <c r="I1" s="10" t="s">
        <v>44</v>
      </c>
    </row>
    <row r="2" spans="1:11">
      <c r="A2">
        <v>1960</v>
      </c>
      <c r="B2">
        <v>27.8</v>
      </c>
      <c r="C2">
        <v>397.5</v>
      </c>
      <c r="D2">
        <v>42.2</v>
      </c>
      <c r="E2" s="4">
        <v>50.7</v>
      </c>
      <c r="F2" s="4">
        <v>78.3</v>
      </c>
      <c r="G2" s="4">
        <v>65.8</v>
      </c>
      <c r="H2" s="5">
        <v>28.852139052307937</v>
      </c>
      <c r="I2" s="5">
        <v>-1.0521390523079361</v>
      </c>
      <c r="J2">
        <f>IF(I2&gt;$I$26,1,0)</f>
        <v>0</v>
      </c>
      <c r="K2">
        <v>0</v>
      </c>
    </row>
    <row r="3" spans="1:11">
      <c r="A3">
        <v>1961</v>
      </c>
      <c r="B3">
        <v>29.9</v>
      </c>
      <c r="C3">
        <v>413.3</v>
      </c>
      <c r="D3">
        <v>38.1</v>
      </c>
      <c r="E3" s="4">
        <v>52</v>
      </c>
      <c r="F3" s="4">
        <v>79.2</v>
      </c>
      <c r="G3" s="4">
        <v>66.900000000000006</v>
      </c>
      <c r="H3" s="5">
        <v>31.934008410142059</v>
      </c>
      <c r="I3" s="5">
        <v>-2.0340084101420608</v>
      </c>
      <c r="J3">
        <f t="shared" ref="J3:J24" si="0">IF(I3&gt;$I$26,1,0)</f>
        <v>0</v>
      </c>
      <c r="K3">
        <f>IF(J3=J2,0,1)</f>
        <v>0</v>
      </c>
    </row>
    <row r="4" spans="1:11">
      <c r="A4">
        <v>1962</v>
      </c>
      <c r="B4">
        <v>29.8</v>
      </c>
      <c r="C4">
        <v>439.2</v>
      </c>
      <c r="D4">
        <v>40.299999999999997</v>
      </c>
      <c r="E4" s="4">
        <v>54</v>
      </c>
      <c r="F4" s="4">
        <v>79.2</v>
      </c>
      <c r="G4" s="4">
        <v>67.8</v>
      </c>
      <c r="H4" s="5">
        <v>31.048974206862333</v>
      </c>
      <c r="I4" s="5">
        <v>-1.2489742068623322</v>
      </c>
      <c r="J4">
        <f t="shared" si="0"/>
        <v>0</v>
      </c>
      <c r="K4">
        <f t="shared" ref="K4:K24" si="1">IF(J4=J3,0,1)</f>
        <v>0</v>
      </c>
    </row>
    <row r="5" spans="1:11">
      <c r="A5">
        <v>1963</v>
      </c>
      <c r="B5">
        <v>30.8</v>
      </c>
      <c r="C5">
        <v>459.7</v>
      </c>
      <c r="D5">
        <v>39.5</v>
      </c>
      <c r="E5" s="4">
        <v>55.3</v>
      </c>
      <c r="F5" s="4">
        <v>79.2</v>
      </c>
      <c r="G5" s="4">
        <v>69.599999999999994</v>
      </c>
      <c r="H5" s="5">
        <v>31.858931549789098</v>
      </c>
      <c r="I5" s="5">
        <v>-1.0589315497890972</v>
      </c>
      <c r="J5">
        <f t="shared" si="0"/>
        <v>0</v>
      </c>
      <c r="K5">
        <f t="shared" si="1"/>
        <v>0</v>
      </c>
    </row>
    <row r="6" spans="1:11">
      <c r="A6">
        <v>1964</v>
      </c>
      <c r="B6">
        <v>31.2</v>
      </c>
      <c r="C6">
        <v>492.9</v>
      </c>
      <c r="D6">
        <v>37.299999999999997</v>
      </c>
      <c r="E6" s="4">
        <v>54.7</v>
      </c>
      <c r="F6" s="4">
        <v>77.400000000000006</v>
      </c>
      <c r="G6" s="4">
        <v>68.7</v>
      </c>
      <c r="H6" s="5">
        <v>33.185692869287678</v>
      </c>
      <c r="I6" s="5">
        <v>-1.9856928692876785</v>
      </c>
      <c r="J6">
        <f t="shared" si="0"/>
        <v>0</v>
      </c>
      <c r="K6">
        <f t="shared" si="1"/>
        <v>0</v>
      </c>
    </row>
    <row r="7" spans="1:11">
      <c r="A7">
        <v>1965</v>
      </c>
      <c r="B7">
        <v>33.299999999999997</v>
      </c>
      <c r="C7">
        <v>528.6</v>
      </c>
      <c r="D7">
        <v>38.1</v>
      </c>
      <c r="E7" s="4">
        <v>63.7</v>
      </c>
      <c r="F7" s="4">
        <v>80.2</v>
      </c>
      <c r="G7" s="4">
        <v>73.599999999999994</v>
      </c>
      <c r="H7" s="5">
        <v>34.971557480103613</v>
      </c>
      <c r="I7" s="5">
        <v>-1.6715574801036155</v>
      </c>
      <c r="J7">
        <f t="shared" si="0"/>
        <v>0</v>
      </c>
      <c r="K7">
        <f t="shared" si="1"/>
        <v>0</v>
      </c>
    </row>
    <row r="8" spans="1:11">
      <c r="A8">
        <v>1966</v>
      </c>
      <c r="B8">
        <v>35.6</v>
      </c>
      <c r="C8">
        <v>560.29999999999995</v>
      </c>
      <c r="D8">
        <v>39.299999999999997</v>
      </c>
      <c r="E8" s="4">
        <v>69.8</v>
      </c>
      <c r="F8" s="4">
        <v>80.400000000000006</v>
      </c>
      <c r="G8" s="4">
        <v>76.3</v>
      </c>
      <c r="H8" s="5">
        <v>35.656925379954501</v>
      </c>
      <c r="I8" s="5">
        <v>-5.6925379954499533E-2</v>
      </c>
      <c r="J8">
        <f t="shared" si="0"/>
        <v>0</v>
      </c>
      <c r="K8">
        <f t="shared" si="1"/>
        <v>0</v>
      </c>
    </row>
    <row r="9" spans="1:11">
      <c r="A9">
        <v>1967</v>
      </c>
      <c r="B9">
        <v>36.4</v>
      </c>
      <c r="C9">
        <v>624.6</v>
      </c>
      <c r="D9">
        <v>37.799999999999997</v>
      </c>
      <c r="E9" s="4">
        <v>65.900000000000006</v>
      </c>
      <c r="F9" s="4">
        <v>83.9</v>
      </c>
      <c r="G9" s="4">
        <v>77.2</v>
      </c>
      <c r="H9" s="5">
        <v>36.301610764911985</v>
      </c>
      <c r="I9" s="5">
        <v>9.8389235088014004E-2</v>
      </c>
      <c r="J9">
        <f t="shared" si="0"/>
        <v>1</v>
      </c>
      <c r="K9">
        <f t="shared" si="1"/>
        <v>1</v>
      </c>
    </row>
    <row r="10" spans="1:11">
      <c r="A10">
        <v>1968</v>
      </c>
      <c r="B10">
        <v>36.700000000000003</v>
      </c>
      <c r="C10">
        <v>666.4</v>
      </c>
      <c r="D10">
        <v>38.4</v>
      </c>
      <c r="E10" s="4">
        <v>64.5</v>
      </c>
      <c r="F10" s="4">
        <v>85.5</v>
      </c>
      <c r="G10" s="4">
        <v>78.099999999999994</v>
      </c>
      <c r="H10" s="5">
        <v>35.877223175183829</v>
      </c>
      <c r="I10" s="5">
        <v>0.82277682481617376</v>
      </c>
      <c r="J10">
        <f t="shared" si="0"/>
        <v>1</v>
      </c>
      <c r="K10">
        <f t="shared" si="1"/>
        <v>0</v>
      </c>
    </row>
    <row r="11" spans="1:11">
      <c r="A11">
        <v>1969</v>
      </c>
      <c r="B11">
        <v>38.4</v>
      </c>
      <c r="C11">
        <v>717.8</v>
      </c>
      <c r="D11">
        <v>40.1</v>
      </c>
      <c r="E11" s="4">
        <v>70</v>
      </c>
      <c r="F11" s="4">
        <v>93.7</v>
      </c>
      <c r="G11" s="4">
        <v>84.7</v>
      </c>
      <c r="H11" s="5">
        <v>36.74423286939944</v>
      </c>
      <c r="I11" s="5">
        <v>1.6557671306005588</v>
      </c>
      <c r="J11">
        <f t="shared" si="0"/>
        <v>1</v>
      </c>
      <c r="K11">
        <f t="shared" si="1"/>
        <v>0</v>
      </c>
    </row>
    <row r="12" spans="1:11">
      <c r="A12">
        <v>1970</v>
      </c>
      <c r="B12">
        <v>40.4</v>
      </c>
      <c r="C12">
        <v>768.2</v>
      </c>
      <c r="D12">
        <v>38.6</v>
      </c>
      <c r="E12" s="4">
        <v>73.2</v>
      </c>
      <c r="F12" s="4">
        <v>106.1</v>
      </c>
      <c r="G12" s="4">
        <v>93.3</v>
      </c>
      <c r="H12" s="5">
        <v>39.428850411331595</v>
      </c>
      <c r="I12" s="5">
        <v>0.9711495886684034</v>
      </c>
      <c r="J12">
        <f t="shared" si="0"/>
        <v>1</v>
      </c>
      <c r="K12">
        <f t="shared" si="1"/>
        <v>0</v>
      </c>
    </row>
    <row r="13" spans="1:11">
      <c r="A13">
        <v>1971</v>
      </c>
      <c r="B13">
        <v>40.299999999999997</v>
      </c>
      <c r="C13">
        <v>843.3</v>
      </c>
      <c r="D13">
        <v>39.799999999999997</v>
      </c>
      <c r="E13" s="4">
        <v>67.8</v>
      </c>
      <c r="F13" s="4">
        <v>104.8</v>
      </c>
      <c r="G13" s="4">
        <v>89.7</v>
      </c>
      <c r="H13" s="5">
        <v>37.820653655296951</v>
      </c>
      <c r="I13" s="5">
        <v>2.4793463447030462</v>
      </c>
      <c r="J13">
        <f t="shared" si="0"/>
        <v>1</v>
      </c>
      <c r="K13">
        <f t="shared" si="1"/>
        <v>0</v>
      </c>
    </row>
    <row r="14" spans="1:11">
      <c r="A14">
        <v>1972</v>
      </c>
      <c r="B14">
        <v>41.8</v>
      </c>
      <c r="C14">
        <v>911.6</v>
      </c>
      <c r="D14">
        <v>39.700000000000003</v>
      </c>
      <c r="E14" s="4">
        <v>79.099999999999994</v>
      </c>
      <c r="F14" s="4">
        <v>114</v>
      </c>
      <c r="G14" s="4">
        <v>100.7</v>
      </c>
      <c r="H14" s="5">
        <v>41.145925501212361</v>
      </c>
      <c r="I14" s="5">
        <v>0.65407449878763657</v>
      </c>
      <c r="J14">
        <f t="shared" si="0"/>
        <v>1</v>
      </c>
      <c r="K14">
        <f t="shared" si="1"/>
        <v>0</v>
      </c>
    </row>
    <row r="15" spans="1:11">
      <c r="A15">
        <v>1973</v>
      </c>
      <c r="B15">
        <v>40.4</v>
      </c>
      <c r="C15">
        <v>931.1</v>
      </c>
      <c r="D15">
        <v>52.1</v>
      </c>
      <c r="E15" s="4">
        <v>95.4</v>
      </c>
      <c r="F15" s="4">
        <v>124.1</v>
      </c>
      <c r="G15" s="4">
        <v>113.5</v>
      </c>
      <c r="H15" s="5">
        <v>37.266099555304613</v>
      </c>
      <c r="I15" s="5">
        <v>3.1339004446953851</v>
      </c>
      <c r="J15">
        <f t="shared" si="0"/>
        <v>1</v>
      </c>
      <c r="K15">
        <f t="shared" si="1"/>
        <v>0</v>
      </c>
    </row>
    <row r="16" spans="1:11">
      <c r="A16">
        <v>1974</v>
      </c>
      <c r="B16">
        <v>40.700000000000003</v>
      </c>
      <c r="C16">
        <v>1021.5</v>
      </c>
      <c r="D16">
        <v>48.9</v>
      </c>
      <c r="E16" s="4">
        <v>94.2</v>
      </c>
      <c r="F16" s="4">
        <v>127.6</v>
      </c>
      <c r="G16" s="4">
        <v>115.3</v>
      </c>
      <c r="H16" s="5">
        <v>39.739359244544644</v>
      </c>
      <c r="I16" s="5">
        <v>0.96064075545535843</v>
      </c>
      <c r="J16">
        <f t="shared" si="0"/>
        <v>1</v>
      </c>
      <c r="K16">
        <f t="shared" si="1"/>
        <v>0</v>
      </c>
    </row>
    <row r="17" spans="1:11">
      <c r="A17">
        <v>1975</v>
      </c>
      <c r="B17">
        <v>40.1</v>
      </c>
      <c r="C17">
        <v>1165.9000000000001</v>
      </c>
      <c r="D17">
        <v>58.3</v>
      </c>
      <c r="E17" s="4">
        <v>123.5</v>
      </c>
      <c r="F17" s="4">
        <v>142.9</v>
      </c>
      <c r="G17" s="4">
        <v>136.69999999999999</v>
      </c>
      <c r="H17" s="5">
        <v>41.518921352136424</v>
      </c>
      <c r="I17" s="5">
        <v>-1.4189213521364223</v>
      </c>
      <c r="J17">
        <f t="shared" si="0"/>
        <v>0</v>
      </c>
      <c r="K17">
        <f t="shared" si="1"/>
        <v>1</v>
      </c>
    </row>
    <row r="18" spans="1:11">
      <c r="A18">
        <v>1976</v>
      </c>
      <c r="B18">
        <v>42.7</v>
      </c>
      <c r="C18">
        <v>1349.6</v>
      </c>
      <c r="D18">
        <v>57.9</v>
      </c>
      <c r="E18" s="4">
        <v>129.9</v>
      </c>
      <c r="F18" s="4">
        <v>143.6</v>
      </c>
      <c r="G18" s="4">
        <v>139.19999999999999</v>
      </c>
      <c r="H18" s="5">
        <v>44.129843101155657</v>
      </c>
      <c r="I18" s="5">
        <v>-1.4298431011556545</v>
      </c>
      <c r="J18">
        <f t="shared" si="0"/>
        <v>0</v>
      </c>
      <c r="K18">
        <f t="shared" si="1"/>
        <v>0</v>
      </c>
    </row>
    <row r="19" spans="1:11">
      <c r="A19">
        <v>1977</v>
      </c>
      <c r="B19">
        <v>44.1</v>
      </c>
      <c r="C19">
        <v>1449.4</v>
      </c>
      <c r="D19">
        <v>56.5</v>
      </c>
      <c r="E19" s="4">
        <v>117.6</v>
      </c>
      <c r="F19" s="4">
        <v>139.19999999999999</v>
      </c>
      <c r="G19" s="4">
        <v>132</v>
      </c>
      <c r="H19" s="5">
        <v>42.591564800231382</v>
      </c>
      <c r="I19" s="5">
        <v>1.5084351997686198</v>
      </c>
      <c r="J19">
        <f t="shared" si="0"/>
        <v>1</v>
      </c>
      <c r="K19">
        <f t="shared" si="1"/>
        <v>1</v>
      </c>
    </row>
    <row r="20" spans="1:11">
      <c r="A20">
        <v>1978</v>
      </c>
      <c r="B20">
        <v>46.7</v>
      </c>
      <c r="C20">
        <v>1575.5</v>
      </c>
      <c r="D20">
        <v>63.7</v>
      </c>
      <c r="E20" s="4">
        <v>130.9</v>
      </c>
      <c r="F20" s="4">
        <v>165.5</v>
      </c>
      <c r="G20" s="4">
        <v>132.1</v>
      </c>
      <c r="H20" s="5">
        <v>44.48607930022203</v>
      </c>
      <c r="I20" s="5">
        <v>2.2139206997779723</v>
      </c>
      <c r="J20">
        <f t="shared" si="0"/>
        <v>1</v>
      </c>
      <c r="K20">
        <f t="shared" si="1"/>
        <v>0</v>
      </c>
    </row>
    <row r="21" spans="1:11">
      <c r="A21">
        <v>1979</v>
      </c>
      <c r="B21">
        <v>50.6</v>
      </c>
      <c r="C21">
        <v>1759.1</v>
      </c>
      <c r="D21">
        <v>61.6</v>
      </c>
      <c r="E21" s="4">
        <v>129.80000000000001</v>
      </c>
      <c r="F21" s="4">
        <v>203.3</v>
      </c>
      <c r="G21" s="4">
        <v>154.4</v>
      </c>
      <c r="H21" s="5">
        <v>48.842605896661489</v>
      </c>
      <c r="I21" s="5">
        <v>1.7573941033385125</v>
      </c>
      <c r="J21">
        <f t="shared" si="0"/>
        <v>1</v>
      </c>
      <c r="K21">
        <f t="shared" si="1"/>
        <v>0</v>
      </c>
    </row>
    <row r="22" spans="1:11">
      <c r="A22">
        <v>1980</v>
      </c>
      <c r="B22">
        <v>50.1</v>
      </c>
      <c r="C22">
        <v>1994.2</v>
      </c>
      <c r="D22">
        <v>58.9</v>
      </c>
      <c r="E22" s="4">
        <v>128</v>
      </c>
      <c r="F22" s="4">
        <v>219.6</v>
      </c>
      <c r="G22" s="4">
        <v>174.9</v>
      </c>
      <c r="H22" s="5">
        <v>51.55696695768291</v>
      </c>
      <c r="I22" s="5">
        <v>-1.4569669576829085</v>
      </c>
      <c r="J22">
        <f t="shared" si="0"/>
        <v>0</v>
      </c>
      <c r="K22">
        <f t="shared" si="1"/>
        <v>1</v>
      </c>
    </row>
    <row r="23" spans="1:11">
      <c r="A23">
        <v>1981</v>
      </c>
      <c r="B23">
        <v>51.7</v>
      </c>
      <c r="C23">
        <v>2258.1</v>
      </c>
      <c r="D23">
        <v>66.400000000000006</v>
      </c>
      <c r="E23" s="4">
        <v>141</v>
      </c>
      <c r="F23" s="4">
        <v>221.6</v>
      </c>
      <c r="G23" s="4">
        <v>180.8</v>
      </c>
      <c r="H23" s="5">
        <v>50.909336419178594</v>
      </c>
      <c r="I23" s="5">
        <v>0.79066358082140908</v>
      </c>
      <c r="J23">
        <f t="shared" si="0"/>
        <v>1</v>
      </c>
      <c r="K23">
        <f t="shared" si="1"/>
        <v>1</v>
      </c>
    </row>
    <row r="24" spans="1:11" ht="14" thickBot="1">
      <c r="A24">
        <v>1982</v>
      </c>
      <c r="B24">
        <v>52.9</v>
      </c>
      <c r="C24">
        <v>2478.6999999999998</v>
      </c>
      <c r="D24">
        <v>70.400000000000006</v>
      </c>
      <c r="E24" s="4">
        <v>168.2</v>
      </c>
      <c r="F24" s="4">
        <v>232.6</v>
      </c>
      <c r="G24" s="4">
        <v>189.4</v>
      </c>
      <c r="H24" s="6">
        <v>56.53249804709916</v>
      </c>
      <c r="I24" s="6">
        <v>-3.6324980470991619</v>
      </c>
      <c r="J24">
        <f t="shared" si="0"/>
        <v>0</v>
      </c>
      <c r="K24">
        <f t="shared" si="1"/>
        <v>1</v>
      </c>
    </row>
    <row r="26" spans="1:11">
      <c r="H26" s="1" t="s">
        <v>62</v>
      </c>
      <c r="I26">
        <f>AVERAGE(I2:I24)</f>
        <v>-1.2048333345497351E-14</v>
      </c>
    </row>
    <row r="29" spans="1:11">
      <c r="I29" s="1" t="s">
        <v>63</v>
      </c>
      <c r="J29">
        <f>SUM(J2:J24)</f>
        <v>12</v>
      </c>
    </row>
    <row r="30" spans="1:11">
      <c r="I30" s="1" t="s">
        <v>64</v>
      </c>
      <c r="J30" s="1">
        <f>23-J29</f>
        <v>11</v>
      </c>
    </row>
    <row r="31" spans="1:11">
      <c r="I31" s="1" t="s">
        <v>65</v>
      </c>
      <c r="K31">
        <f>SUM(K3:K24)</f>
        <v>6</v>
      </c>
    </row>
    <row r="33" spans="2:4">
      <c r="B33" s="1" t="s">
        <v>66</v>
      </c>
      <c r="C33" s="1" t="s">
        <v>67</v>
      </c>
    </row>
    <row r="34" spans="2:4">
      <c r="C34" s="1" t="s">
        <v>68</v>
      </c>
    </row>
    <row r="36" spans="2:4">
      <c r="B36" s="1" t="s">
        <v>69</v>
      </c>
      <c r="C36" s="14" t="s">
        <v>70</v>
      </c>
    </row>
    <row r="39" spans="2:4">
      <c r="B39" s="1" t="s">
        <v>71</v>
      </c>
      <c r="C39" s="1" t="s">
        <v>72</v>
      </c>
    </row>
    <row r="41" spans="2:4">
      <c r="C41" s="1" t="s">
        <v>73</v>
      </c>
      <c r="D41">
        <f>1+(2*J29*J30)/(J29+J30)</f>
        <v>12.478260869565217</v>
      </c>
    </row>
    <row r="43" spans="2:4">
      <c r="C43" s="1" t="s">
        <v>74</v>
      </c>
      <c r="D43">
        <f>(2*J29*J30*(2*J29*J30-J29-J30))/((J29+J30)^2*(J29+J30-1))</f>
        <v>5.4669187145557654</v>
      </c>
    </row>
    <row r="46" spans="2:4">
      <c r="C46" s="1" t="s">
        <v>75</v>
      </c>
      <c r="D46">
        <f>(K31-D41)/SQRT(D43)</f>
        <v>-2.7706848123133665</v>
      </c>
    </row>
    <row r="49" spans="2:4">
      <c r="C49" s="1" t="s">
        <v>76</v>
      </c>
      <c r="D49">
        <f>_xlfn.NORM.DIST(D46,0,1,TRUE)</f>
        <v>2.7969272715915885E-3</v>
      </c>
    </row>
    <row r="52" spans="2:4">
      <c r="B52" s="1" t="s">
        <v>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4E70-2AAF-4F82-A1A1-AAE1109A197E}">
  <dimension ref="A1:J24"/>
  <sheetViews>
    <sheetView workbookViewId="0">
      <selection activeCell="M2" sqref="M2"/>
    </sheetView>
  </sheetViews>
  <sheetFormatPr defaultRowHeight="13.5"/>
  <sheetData>
    <row r="1" spans="1:10">
      <c r="A1" s="9" t="s">
        <v>13</v>
      </c>
      <c r="B1" s="9" t="s">
        <v>14</v>
      </c>
      <c r="C1" s="9" t="s">
        <v>3</v>
      </c>
      <c r="D1" s="9" t="s">
        <v>5</v>
      </c>
      <c r="E1" s="9" t="s">
        <v>7</v>
      </c>
      <c r="F1" s="9" t="s">
        <v>9</v>
      </c>
      <c r="G1" s="9" t="s">
        <v>11</v>
      </c>
      <c r="H1" s="9" t="s">
        <v>78</v>
      </c>
      <c r="I1" s="9" t="s">
        <v>42</v>
      </c>
      <c r="J1" s="9" t="s">
        <v>79</v>
      </c>
    </row>
    <row r="2" spans="1:10">
      <c r="A2">
        <v>1960</v>
      </c>
      <c r="B2">
        <v>27.8</v>
      </c>
      <c r="C2">
        <v>397.5</v>
      </c>
      <c r="D2">
        <v>42.2</v>
      </c>
      <c r="E2" s="4">
        <v>50.7</v>
      </c>
      <c r="F2" s="4">
        <v>78.3</v>
      </c>
      <c r="G2" s="4">
        <v>65.8</v>
      </c>
      <c r="I2" s="5">
        <v>-1.0521390523079361</v>
      </c>
      <c r="J2" s="1">
        <v>0</v>
      </c>
    </row>
    <row r="3" spans="1:10">
      <c r="A3">
        <v>1961</v>
      </c>
      <c r="B3">
        <v>29.9</v>
      </c>
      <c r="C3">
        <v>413.3</v>
      </c>
      <c r="D3">
        <v>38.1</v>
      </c>
      <c r="E3" s="4">
        <v>52</v>
      </c>
      <c r="F3" s="4">
        <v>79.2</v>
      </c>
      <c r="G3" s="4">
        <v>66.900000000000006</v>
      </c>
      <c r="H3">
        <v>27.8</v>
      </c>
      <c r="I3" s="5">
        <v>-2.0340084101420608</v>
      </c>
      <c r="J3" s="5">
        <v>-1.0521390523079361</v>
      </c>
    </row>
    <row r="4" spans="1:10">
      <c r="A4">
        <v>1962</v>
      </c>
      <c r="B4">
        <v>29.8</v>
      </c>
      <c r="C4">
        <v>439.2</v>
      </c>
      <c r="D4">
        <v>40.299999999999997</v>
      </c>
      <c r="E4" s="4">
        <v>54</v>
      </c>
      <c r="F4" s="4">
        <v>79.2</v>
      </c>
      <c r="G4" s="4">
        <v>67.8</v>
      </c>
      <c r="H4">
        <v>29.9</v>
      </c>
      <c r="I4" s="5">
        <v>-1.2489742068623322</v>
      </c>
      <c r="J4" s="5">
        <v>-2.0340084101420608</v>
      </c>
    </row>
    <row r="5" spans="1:10">
      <c r="A5">
        <v>1963</v>
      </c>
      <c r="B5">
        <v>30.8</v>
      </c>
      <c r="C5">
        <v>459.7</v>
      </c>
      <c r="D5">
        <v>39.5</v>
      </c>
      <c r="E5" s="4">
        <v>55.3</v>
      </c>
      <c r="F5" s="4">
        <v>79.2</v>
      </c>
      <c r="G5" s="4">
        <v>69.599999999999994</v>
      </c>
      <c r="H5">
        <v>29.8</v>
      </c>
      <c r="I5" s="5">
        <v>-1.0589315497890972</v>
      </c>
      <c r="J5" s="5">
        <v>-1.2489742068623322</v>
      </c>
    </row>
    <row r="6" spans="1:10">
      <c r="A6">
        <v>1964</v>
      </c>
      <c r="B6">
        <v>31.2</v>
      </c>
      <c r="C6">
        <v>492.9</v>
      </c>
      <c r="D6">
        <v>37.299999999999997</v>
      </c>
      <c r="E6" s="4">
        <v>54.7</v>
      </c>
      <c r="F6" s="4">
        <v>77.400000000000006</v>
      </c>
      <c r="G6" s="4">
        <v>68.7</v>
      </c>
      <c r="H6">
        <v>30.8</v>
      </c>
      <c r="I6" s="5">
        <v>-1.9856928692876785</v>
      </c>
      <c r="J6" s="5">
        <v>-1.0589315497890972</v>
      </c>
    </row>
    <row r="7" spans="1:10">
      <c r="A7">
        <v>1965</v>
      </c>
      <c r="B7">
        <v>33.299999999999997</v>
      </c>
      <c r="C7">
        <v>528.6</v>
      </c>
      <c r="D7">
        <v>38.1</v>
      </c>
      <c r="E7" s="4">
        <v>63.7</v>
      </c>
      <c r="F7" s="4">
        <v>80.2</v>
      </c>
      <c r="G7" s="4">
        <v>73.599999999999994</v>
      </c>
      <c r="H7">
        <v>31.2</v>
      </c>
      <c r="I7" s="5">
        <v>-1.6715574801036155</v>
      </c>
      <c r="J7" s="5">
        <v>-1.9856928692876785</v>
      </c>
    </row>
    <row r="8" spans="1:10">
      <c r="A8">
        <v>1966</v>
      </c>
      <c r="B8">
        <v>35.6</v>
      </c>
      <c r="C8">
        <v>560.29999999999995</v>
      </c>
      <c r="D8">
        <v>39.299999999999997</v>
      </c>
      <c r="E8" s="4">
        <v>69.8</v>
      </c>
      <c r="F8" s="4">
        <v>80.400000000000006</v>
      </c>
      <c r="G8" s="4">
        <v>76.3</v>
      </c>
      <c r="H8">
        <v>33.299999999999997</v>
      </c>
      <c r="I8" s="5">
        <v>-5.6925379954499533E-2</v>
      </c>
      <c r="J8" s="5">
        <v>-1.6715574801036155</v>
      </c>
    </row>
    <row r="9" spans="1:10">
      <c r="A9">
        <v>1967</v>
      </c>
      <c r="B9">
        <v>36.4</v>
      </c>
      <c r="C9">
        <v>624.6</v>
      </c>
      <c r="D9">
        <v>37.799999999999997</v>
      </c>
      <c r="E9" s="4">
        <v>65.900000000000006</v>
      </c>
      <c r="F9" s="4">
        <v>83.9</v>
      </c>
      <c r="G9" s="4">
        <v>77.2</v>
      </c>
      <c r="H9">
        <v>35.6</v>
      </c>
      <c r="I9" s="5">
        <v>9.8389235088014004E-2</v>
      </c>
      <c r="J9" s="5">
        <v>-5.6925379954499533E-2</v>
      </c>
    </row>
    <row r="10" spans="1:10">
      <c r="A10">
        <v>1968</v>
      </c>
      <c r="B10">
        <v>36.700000000000003</v>
      </c>
      <c r="C10">
        <v>666.4</v>
      </c>
      <c r="D10">
        <v>38.4</v>
      </c>
      <c r="E10" s="4">
        <v>64.5</v>
      </c>
      <c r="F10" s="4">
        <v>85.5</v>
      </c>
      <c r="G10" s="4">
        <v>78.099999999999994</v>
      </c>
      <c r="H10">
        <v>36.4</v>
      </c>
      <c r="I10" s="5">
        <v>0.82277682481617376</v>
      </c>
      <c r="J10" s="5">
        <v>9.8389235088014004E-2</v>
      </c>
    </row>
    <row r="11" spans="1:10">
      <c r="A11">
        <v>1969</v>
      </c>
      <c r="B11">
        <v>38.4</v>
      </c>
      <c r="C11">
        <v>717.8</v>
      </c>
      <c r="D11">
        <v>40.1</v>
      </c>
      <c r="E11" s="4">
        <v>70</v>
      </c>
      <c r="F11" s="4">
        <v>93.7</v>
      </c>
      <c r="G11" s="4">
        <v>84.7</v>
      </c>
      <c r="H11">
        <v>36.700000000000003</v>
      </c>
      <c r="I11" s="5">
        <v>1.6557671306005588</v>
      </c>
      <c r="J11" s="5">
        <v>0.82277682481617376</v>
      </c>
    </row>
    <row r="12" spans="1:10">
      <c r="A12">
        <v>1970</v>
      </c>
      <c r="B12">
        <v>40.4</v>
      </c>
      <c r="C12">
        <v>768.2</v>
      </c>
      <c r="D12">
        <v>38.6</v>
      </c>
      <c r="E12" s="4">
        <v>73.2</v>
      </c>
      <c r="F12" s="4">
        <v>106.1</v>
      </c>
      <c r="G12" s="4">
        <v>93.3</v>
      </c>
      <c r="H12">
        <v>38.4</v>
      </c>
      <c r="I12" s="5">
        <v>0.9711495886684034</v>
      </c>
      <c r="J12" s="5">
        <v>1.6557671306005588</v>
      </c>
    </row>
    <row r="13" spans="1:10">
      <c r="A13">
        <v>1971</v>
      </c>
      <c r="B13">
        <v>40.299999999999997</v>
      </c>
      <c r="C13">
        <v>843.3</v>
      </c>
      <c r="D13">
        <v>39.799999999999997</v>
      </c>
      <c r="E13" s="4">
        <v>67.8</v>
      </c>
      <c r="F13" s="4">
        <v>104.8</v>
      </c>
      <c r="G13" s="4">
        <v>89.7</v>
      </c>
      <c r="H13">
        <v>40.4</v>
      </c>
      <c r="I13" s="5">
        <v>2.4793463447030462</v>
      </c>
      <c r="J13" s="5">
        <v>0.9711495886684034</v>
      </c>
    </row>
    <row r="14" spans="1:10">
      <c r="A14">
        <v>1972</v>
      </c>
      <c r="B14">
        <v>41.8</v>
      </c>
      <c r="C14">
        <v>911.6</v>
      </c>
      <c r="D14">
        <v>39.700000000000003</v>
      </c>
      <c r="E14" s="4">
        <v>79.099999999999994</v>
      </c>
      <c r="F14" s="4">
        <v>114</v>
      </c>
      <c r="G14" s="4">
        <v>100.7</v>
      </c>
      <c r="H14">
        <v>40.299999999999997</v>
      </c>
      <c r="I14" s="5">
        <v>0.65407449878763657</v>
      </c>
      <c r="J14" s="5">
        <v>2.4793463447030462</v>
      </c>
    </row>
    <row r="15" spans="1:10">
      <c r="A15">
        <v>1973</v>
      </c>
      <c r="B15">
        <v>40.4</v>
      </c>
      <c r="C15">
        <v>931.1</v>
      </c>
      <c r="D15">
        <v>52.1</v>
      </c>
      <c r="E15" s="4">
        <v>95.4</v>
      </c>
      <c r="F15" s="4">
        <v>124.1</v>
      </c>
      <c r="G15" s="4">
        <v>113.5</v>
      </c>
      <c r="H15">
        <v>41.8</v>
      </c>
      <c r="I15" s="5">
        <v>3.1339004446953851</v>
      </c>
      <c r="J15" s="5">
        <v>0.65407449878763657</v>
      </c>
    </row>
    <row r="16" spans="1:10">
      <c r="A16">
        <v>1974</v>
      </c>
      <c r="B16">
        <v>40.700000000000003</v>
      </c>
      <c r="C16">
        <v>1021.5</v>
      </c>
      <c r="D16">
        <v>48.9</v>
      </c>
      <c r="E16" s="4">
        <v>94.2</v>
      </c>
      <c r="F16" s="4">
        <v>127.6</v>
      </c>
      <c r="G16" s="4">
        <v>115.3</v>
      </c>
      <c r="H16">
        <v>40.4</v>
      </c>
      <c r="I16" s="5">
        <v>0.96064075545535843</v>
      </c>
      <c r="J16" s="5">
        <v>3.1339004446953851</v>
      </c>
    </row>
    <row r="17" spans="1:10">
      <c r="A17">
        <v>1975</v>
      </c>
      <c r="B17">
        <v>40.1</v>
      </c>
      <c r="C17">
        <v>1165.9000000000001</v>
      </c>
      <c r="D17">
        <v>58.3</v>
      </c>
      <c r="E17" s="4">
        <v>123.5</v>
      </c>
      <c r="F17" s="4">
        <v>142.9</v>
      </c>
      <c r="G17" s="4">
        <v>136.69999999999999</v>
      </c>
      <c r="H17">
        <v>40.700000000000003</v>
      </c>
      <c r="I17" s="5">
        <v>-1.4189213521364223</v>
      </c>
      <c r="J17" s="5">
        <v>0.96064075545535843</v>
      </c>
    </row>
    <row r="18" spans="1:10">
      <c r="A18">
        <v>1976</v>
      </c>
      <c r="B18">
        <v>42.7</v>
      </c>
      <c r="C18">
        <v>1349.6</v>
      </c>
      <c r="D18">
        <v>57.9</v>
      </c>
      <c r="E18" s="4">
        <v>129.9</v>
      </c>
      <c r="F18" s="4">
        <v>143.6</v>
      </c>
      <c r="G18" s="4">
        <v>139.19999999999999</v>
      </c>
      <c r="H18">
        <v>40.1</v>
      </c>
      <c r="I18" s="5">
        <v>-1.4298431011556545</v>
      </c>
      <c r="J18" s="5">
        <v>-1.4189213521364223</v>
      </c>
    </row>
    <row r="19" spans="1:10">
      <c r="A19">
        <v>1977</v>
      </c>
      <c r="B19">
        <v>44.1</v>
      </c>
      <c r="C19">
        <v>1449.4</v>
      </c>
      <c r="D19">
        <v>56.5</v>
      </c>
      <c r="E19" s="4">
        <v>117.6</v>
      </c>
      <c r="F19" s="4">
        <v>139.19999999999999</v>
      </c>
      <c r="G19" s="4">
        <v>132</v>
      </c>
      <c r="H19">
        <v>42.7</v>
      </c>
      <c r="I19" s="5">
        <v>1.5084351997686198</v>
      </c>
      <c r="J19" s="5">
        <v>-1.4298431011556545</v>
      </c>
    </row>
    <row r="20" spans="1:10">
      <c r="A20">
        <v>1978</v>
      </c>
      <c r="B20">
        <v>46.7</v>
      </c>
      <c r="C20">
        <v>1575.5</v>
      </c>
      <c r="D20">
        <v>63.7</v>
      </c>
      <c r="E20" s="4">
        <v>130.9</v>
      </c>
      <c r="F20" s="4">
        <v>165.5</v>
      </c>
      <c r="G20" s="4">
        <v>132.1</v>
      </c>
      <c r="H20">
        <v>44.1</v>
      </c>
      <c r="I20" s="5">
        <v>2.2139206997779723</v>
      </c>
      <c r="J20" s="5">
        <v>1.5084351997686198</v>
      </c>
    </row>
    <row r="21" spans="1:10">
      <c r="A21">
        <v>1979</v>
      </c>
      <c r="B21">
        <v>50.6</v>
      </c>
      <c r="C21">
        <v>1759.1</v>
      </c>
      <c r="D21">
        <v>61.6</v>
      </c>
      <c r="E21" s="4">
        <v>129.80000000000001</v>
      </c>
      <c r="F21" s="4">
        <v>203.3</v>
      </c>
      <c r="G21" s="4">
        <v>154.4</v>
      </c>
      <c r="H21">
        <v>46.7</v>
      </c>
      <c r="I21" s="5">
        <v>1.7573941033385125</v>
      </c>
      <c r="J21" s="5">
        <v>2.2139206997779723</v>
      </c>
    </row>
    <row r="22" spans="1:10">
      <c r="A22">
        <v>1980</v>
      </c>
      <c r="B22">
        <v>50.1</v>
      </c>
      <c r="C22">
        <v>1994.2</v>
      </c>
      <c r="D22">
        <v>58.9</v>
      </c>
      <c r="E22" s="4">
        <v>128</v>
      </c>
      <c r="F22" s="4">
        <v>219.6</v>
      </c>
      <c r="G22" s="4">
        <v>174.9</v>
      </c>
      <c r="H22">
        <v>50.6</v>
      </c>
      <c r="I22" s="5">
        <v>-1.4569669576829085</v>
      </c>
      <c r="J22" s="5">
        <v>1.7573941033385125</v>
      </c>
    </row>
    <row r="23" spans="1:10">
      <c r="A23">
        <v>1981</v>
      </c>
      <c r="B23">
        <v>51.7</v>
      </c>
      <c r="C23">
        <v>2258.1</v>
      </c>
      <c r="D23">
        <v>66.400000000000006</v>
      </c>
      <c r="E23" s="4">
        <v>141</v>
      </c>
      <c r="F23" s="4">
        <v>221.6</v>
      </c>
      <c r="G23" s="4">
        <v>180.8</v>
      </c>
      <c r="H23">
        <v>50.1</v>
      </c>
      <c r="I23" s="5">
        <v>0.79066358082140908</v>
      </c>
      <c r="J23" s="5">
        <v>-1.4569669576829085</v>
      </c>
    </row>
    <row r="24" spans="1:10" ht="14" thickBot="1">
      <c r="A24">
        <v>1982</v>
      </c>
      <c r="B24">
        <v>52.9</v>
      </c>
      <c r="C24">
        <v>2478.6999999999998</v>
      </c>
      <c r="D24">
        <v>70.400000000000006</v>
      </c>
      <c r="E24" s="4">
        <v>168.2</v>
      </c>
      <c r="F24" s="4">
        <v>232.6</v>
      </c>
      <c r="G24" s="4">
        <v>189.4</v>
      </c>
      <c r="H24">
        <v>51.7</v>
      </c>
      <c r="I24" s="6">
        <v>-3.6324980470991619</v>
      </c>
      <c r="J24" s="5">
        <v>0.79066358082140908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03F6-0CD1-4332-A477-9CBFD0C18C62}">
  <dimension ref="A1:I18"/>
  <sheetViews>
    <sheetView tabSelected="1" workbookViewId="0">
      <selection activeCell="I42" sqref="I42"/>
    </sheetView>
  </sheetViews>
  <sheetFormatPr defaultRowHeight="13.5"/>
  <sheetData>
    <row r="1" spans="1:9">
      <c r="A1" t="s">
        <v>15</v>
      </c>
    </row>
    <row r="2" spans="1:9" ht="14" thickBot="1"/>
    <row r="3" spans="1:9">
      <c r="A3" s="8" t="s">
        <v>16</v>
      </c>
      <c r="B3" s="8"/>
    </row>
    <row r="4" spans="1:9">
      <c r="A4" s="5" t="s">
        <v>17</v>
      </c>
      <c r="B4" s="5">
        <v>0.3844019554479387</v>
      </c>
    </row>
    <row r="5" spans="1:9">
      <c r="A5" s="5" t="s">
        <v>18</v>
      </c>
      <c r="B5" s="5">
        <v>0.14776486335219904</v>
      </c>
    </row>
    <row r="6" spans="1:9">
      <c r="A6" s="5" t="s">
        <v>19</v>
      </c>
      <c r="B6" s="5">
        <v>0.10718223779754187</v>
      </c>
    </row>
    <row r="7" spans="1:9">
      <c r="A7" s="5" t="s">
        <v>20</v>
      </c>
      <c r="B7" s="5">
        <v>1.6442948309490053</v>
      </c>
    </row>
    <row r="8" spans="1:9" ht="14" thickBot="1">
      <c r="A8" s="6" t="s">
        <v>21</v>
      </c>
      <c r="B8" s="6">
        <v>23</v>
      </c>
    </row>
    <row r="10" spans="1:9" ht="14" thickBot="1">
      <c r="A10" t="s">
        <v>22</v>
      </c>
    </row>
    <row r="11" spans="1:9">
      <c r="A11" s="7"/>
      <c r="B11" s="7" t="s">
        <v>27</v>
      </c>
      <c r="C11" s="7" t="s">
        <v>28</v>
      </c>
      <c r="D11" s="7" t="s">
        <v>29</v>
      </c>
      <c r="E11" s="7" t="s">
        <v>30</v>
      </c>
      <c r="F11" s="7" t="s">
        <v>31</v>
      </c>
    </row>
    <row r="12" spans="1:9">
      <c r="A12" s="5" t="s">
        <v>23</v>
      </c>
      <c r="B12" s="5">
        <v>1</v>
      </c>
      <c r="C12" s="5">
        <v>9.8444264503485073</v>
      </c>
      <c r="D12" s="5">
        <v>9.8444264503485073</v>
      </c>
      <c r="E12" s="5">
        <v>3.6410868279872002</v>
      </c>
      <c r="F12" s="5">
        <v>7.0135780831044103E-2</v>
      </c>
    </row>
    <row r="13" spans="1:9">
      <c r="A13" s="5" t="s">
        <v>24</v>
      </c>
      <c r="B13" s="5">
        <v>21</v>
      </c>
      <c r="C13" s="5">
        <v>56.777815312797969</v>
      </c>
      <c r="D13" s="5">
        <v>2.7037054910856178</v>
      </c>
      <c r="E13" s="5"/>
      <c r="F13" s="5"/>
    </row>
    <row r="14" spans="1:9" ht="14" thickBot="1">
      <c r="A14" s="6" t="s">
        <v>25</v>
      </c>
      <c r="B14" s="6">
        <v>22</v>
      </c>
      <c r="C14" s="6">
        <v>66.622241763146477</v>
      </c>
      <c r="D14" s="6"/>
      <c r="E14" s="6"/>
      <c r="F14" s="6"/>
    </row>
    <row r="15" spans="1:9" ht="14" thickBot="1"/>
    <row r="16" spans="1:9">
      <c r="A16" s="7"/>
      <c r="B16" s="7" t="s">
        <v>32</v>
      </c>
      <c r="C16" s="7" t="s">
        <v>20</v>
      </c>
      <c r="D16" s="7" t="s">
        <v>33</v>
      </c>
      <c r="E16" s="7" t="s">
        <v>34</v>
      </c>
      <c r="F16" s="7" t="s">
        <v>35</v>
      </c>
      <c r="G16" s="7" t="s">
        <v>36</v>
      </c>
      <c r="H16" s="7" t="s">
        <v>37</v>
      </c>
      <c r="I16" s="7" t="s">
        <v>38</v>
      </c>
    </row>
    <row r="17" spans="1:9">
      <c r="A17" s="5" t="s">
        <v>26</v>
      </c>
      <c r="B17" s="5">
        <v>-6.8160988118897342E-2</v>
      </c>
      <c r="C17" s="5">
        <v>0.34471493064387765</v>
      </c>
      <c r="D17" s="5">
        <v>-0.1977314646382809</v>
      </c>
      <c r="E17" s="5">
        <v>0.84515663589266343</v>
      </c>
      <c r="F17" s="5">
        <v>-0.7850349303702473</v>
      </c>
      <c r="G17" s="5">
        <v>0.64871295413245256</v>
      </c>
      <c r="H17" s="5">
        <v>-0.7850349303702473</v>
      </c>
      <c r="I17" s="5">
        <v>0.64871295413245256</v>
      </c>
    </row>
    <row r="18" spans="1:9" ht="14" thickBot="1">
      <c r="A18" s="6" t="s">
        <v>80</v>
      </c>
      <c r="B18" s="6">
        <v>0.43157703222618832</v>
      </c>
      <c r="C18" s="6">
        <v>0.22617406647354765</v>
      </c>
      <c r="D18" s="6">
        <v>1.9081632079010424</v>
      </c>
      <c r="E18" s="6">
        <v>7.0135780831044228E-2</v>
      </c>
      <c r="F18" s="6">
        <v>-3.8777687730559951E-2</v>
      </c>
      <c r="G18" s="6">
        <v>0.90193175218293664</v>
      </c>
      <c r="H18" s="6">
        <v>-3.8777687730559951E-2</v>
      </c>
      <c r="I18" s="6">
        <v>0.90193175218293664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Durbin Watson</vt:lpstr>
      <vt:lpstr>DW regresion</vt:lpstr>
      <vt:lpstr>h de Durbin</vt:lpstr>
      <vt:lpstr>h Durbin regresion</vt:lpstr>
      <vt:lpstr>Rachas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actda</cp:lastModifiedBy>
  <dcterms:created xsi:type="dcterms:W3CDTF">2021-10-22T16:25:08Z</dcterms:created>
  <dcterms:modified xsi:type="dcterms:W3CDTF">2021-10-25T22:18:18Z</dcterms:modified>
</cp:coreProperties>
</file>