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tda\OneDrive\Documentos\SEMESTRE 2022-1\MODELOS LINEALES\"/>
    </mc:Choice>
  </mc:AlternateContent>
  <xr:revisionPtr revIDLastSave="0" documentId="13_ncr:1_{FD2B5E0A-EE63-48D8-ABA8-B7B228903949}" xr6:coauthVersionLast="47" xr6:coauthVersionMax="47" xr10:uidLastSave="{00000000-0000-0000-0000-000000000000}"/>
  <bookViews>
    <workbookView xWindow="2620" yWindow="2620" windowWidth="28800" windowHeight="15460" firstSheet="2" activeTab="4" xr2:uid="{9F3730A1-31E5-4C66-A0CF-DC5DC3DBC013}"/>
  </bookViews>
  <sheets>
    <sheet name="White" sheetId="1" r:id="rId1"/>
    <sheet name="Regresión White" sheetId="2" r:id="rId2"/>
    <sheet name="Regresion White residuales" sheetId="3" r:id="rId3"/>
    <sheet name="SPEARMAN" sheetId="4" r:id="rId4"/>
    <sheet name="Golfeldt Q" sheetId="5" r:id="rId5"/>
    <sheet name="GQ primera " sheetId="6" r:id="rId6"/>
    <sheet name="GQ segunda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5" l="1"/>
  <c r="F40" i="5"/>
  <c r="I35" i="5"/>
  <c r="I30" i="5"/>
  <c r="B25" i="5"/>
  <c r="B23" i="5" l="1"/>
  <c r="M55" i="4"/>
  <c r="M54" i="4"/>
  <c r="M49" i="4"/>
  <c r="M47" i="4"/>
  <c r="K21" i="4"/>
  <c r="K16" i="4"/>
  <c r="K11" i="4"/>
  <c r="K6" i="4"/>
  <c r="K22" i="4" s="1"/>
  <c r="M45" i="4" s="1"/>
  <c r="M14" i="1"/>
  <c r="M10" i="1"/>
  <c r="M12" i="1" s="1"/>
  <c r="I6" i="4"/>
  <c r="I12" i="4"/>
  <c r="H3" i="4"/>
  <c r="I3" i="4" s="1"/>
  <c r="H4" i="4"/>
  <c r="I4" i="4" s="1"/>
  <c r="H5" i="4"/>
  <c r="I5" i="4" s="1"/>
  <c r="H6" i="4"/>
  <c r="H7" i="4"/>
  <c r="I7" i="4" s="1"/>
  <c r="H8" i="4"/>
  <c r="I8" i="4" s="1"/>
  <c r="H9" i="4"/>
  <c r="I9" i="4" s="1"/>
  <c r="H10" i="4"/>
  <c r="I10" i="4" s="1"/>
  <c r="H11" i="4"/>
  <c r="I11" i="4" s="1"/>
  <c r="H12" i="4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 s="1"/>
  <c r="H2" i="4"/>
  <c r="I2" i="4" s="1"/>
  <c r="E16" i="4"/>
  <c r="E15" i="4"/>
  <c r="E14" i="4"/>
  <c r="E8" i="4"/>
  <c r="E7" i="4"/>
  <c r="E6" i="4"/>
  <c r="E21" i="4"/>
  <c r="E20" i="4"/>
  <c r="E19" i="4"/>
  <c r="E18" i="4"/>
  <c r="E17" i="4"/>
  <c r="E13" i="4"/>
  <c r="E12" i="4"/>
  <c r="E11" i="4"/>
  <c r="E10" i="4"/>
  <c r="E9" i="4"/>
  <c r="E5" i="4"/>
  <c r="E4" i="4"/>
  <c r="E3" i="4"/>
  <c r="E2" i="4"/>
  <c r="G25" i="1"/>
  <c r="G26" i="1" s="1"/>
  <c r="G2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H33" i="4" l="1"/>
  <c r="H8" i="1"/>
  <c r="I8" i="1" s="1"/>
  <c r="H16" i="1"/>
  <c r="I16" i="1" s="1"/>
  <c r="H9" i="1"/>
  <c r="I9" i="1" s="1"/>
  <c r="H17" i="1"/>
  <c r="I17" i="1" s="1"/>
  <c r="H10" i="1"/>
  <c r="I10" i="1" s="1"/>
  <c r="H18" i="1"/>
  <c r="I18" i="1" s="1"/>
  <c r="H11" i="1"/>
  <c r="I11" i="1" s="1"/>
  <c r="H19" i="1"/>
  <c r="I19" i="1" s="1"/>
  <c r="H4" i="1"/>
  <c r="I4" i="1" s="1"/>
  <c r="H12" i="1"/>
  <c r="I12" i="1" s="1"/>
  <c r="H20" i="1"/>
  <c r="I20" i="1" s="1"/>
  <c r="H5" i="1"/>
  <c r="I5" i="1" s="1"/>
  <c r="H13" i="1"/>
  <c r="I13" i="1" s="1"/>
  <c r="H21" i="1"/>
  <c r="I21" i="1" s="1"/>
  <c r="H6" i="1"/>
  <c r="I6" i="1" s="1"/>
  <c r="H14" i="1"/>
  <c r="I14" i="1" s="1"/>
  <c r="H22" i="1"/>
  <c r="I22" i="1" s="1"/>
  <c r="H7" i="1"/>
  <c r="I7" i="1" s="1"/>
  <c r="H15" i="1"/>
  <c r="I15" i="1" s="1"/>
  <c r="H3" i="1"/>
  <c r="I3" i="1" s="1"/>
</calcChain>
</file>

<file path=xl/sharedStrings.xml><?xml version="1.0" encoding="utf-8"?>
<sst xmlns="http://schemas.openxmlformats.org/spreadsheetml/2006/main" count="184" uniqueCount="81">
  <si>
    <t>no</t>
  </si>
  <si>
    <t>Y</t>
  </si>
  <si>
    <t>X</t>
  </si>
  <si>
    <t>Yest</t>
  </si>
  <si>
    <t>ei</t>
  </si>
  <si>
    <t>ei^2</t>
  </si>
  <si>
    <t>ei*</t>
  </si>
  <si>
    <t>ei*^2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</si>
  <si>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</si>
  <si>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</si>
  <si>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</si>
  <si>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</si>
  <si>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</si>
  <si>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</si>
  <si>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</si>
  <si>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</si>
  <si>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</si>
  <si>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</si>
  <si>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</si>
  <si>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</si>
  <si>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</si>
  <si>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</si>
  <si>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</si>
  <si>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</si>
  <si>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</si>
  <si>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</si>
  <si>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</si>
  <si>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</si>
  <si>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</si>
  <si>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</si>
  <si>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</si>
  <si>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</si>
  <si>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</si>
  <si>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</si>
  <si>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</si>
  <si>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</si>
  <si>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SIGMA^2</t>
  </si>
  <si>
    <t>SIGMA</t>
  </si>
  <si>
    <t>SUMA e^2</t>
  </si>
  <si>
    <t>Predicted ei*^2</t>
  </si>
  <si>
    <t>R^2e</t>
  </si>
  <si>
    <t>n</t>
  </si>
  <si>
    <t>lambda</t>
  </si>
  <si>
    <t>X^2 1 gl</t>
  </si>
  <si>
    <t>No hay homocedasticidad</t>
  </si>
  <si>
    <t>Como lambda es mayor que la chi se rechaza la hipotesis nula</t>
  </si>
  <si>
    <t>k-1 grados de libertad y la regresion tiene 2 parametros</t>
  </si>
  <si>
    <t>abs(ei)</t>
  </si>
  <si>
    <t>Rango(X)</t>
  </si>
  <si>
    <t>Rango(ei)</t>
  </si>
  <si>
    <t>Diferencias d</t>
  </si>
  <si>
    <t>d^2</t>
  </si>
  <si>
    <t>tx</t>
  </si>
  <si>
    <t>T</t>
  </si>
  <si>
    <t>N</t>
  </si>
  <si>
    <t>1) Pegar columna "no" y abs(ei)</t>
  </si>
  <si>
    <t>2)Ordenar de menor a mayor por abs(ei)</t>
  </si>
  <si>
    <t xml:space="preserve">3) enumerar del 1 al 10 </t>
  </si>
  <si>
    <t>4) Volver a ordenas por no</t>
  </si>
  <si>
    <t>Coeficiente de correlación de Spearman</t>
  </si>
  <si>
    <t>r</t>
  </si>
  <si>
    <t>Se cuenta con 4 ligas (verde y amarillo)</t>
  </si>
  <si>
    <t>Corrección por ligas para coeficiente de correlación de Spearman</t>
  </si>
  <si>
    <t>SUMA X^2</t>
  </si>
  <si>
    <t>SUMA Y^2</t>
  </si>
  <si>
    <t>No hay ligas (repeticiones en valores de Y)</t>
  </si>
  <si>
    <t>p</t>
  </si>
  <si>
    <t>SOSPECHA DE HETEROSEDASTICIDAD</t>
  </si>
  <si>
    <t>c=n/3</t>
  </si>
  <si>
    <t>(n-c)/2</t>
  </si>
  <si>
    <t>Se concluye heterocedasticidad</t>
  </si>
  <si>
    <t>X Variable 1</t>
  </si>
  <si>
    <t>SR1</t>
  </si>
  <si>
    <t>SR2</t>
  </si>
  <si>
    <t>GQ</t>
  </si>
  <si>
    <t>k</t>
  </si>
  <si>
    <t>c</t>
  </si>
  <si>
    <t>F(13,13,.95)</t>
  </si>
  <si>
    <t>La estadistica de prueba GQ se distribuye F con ((n-c)/(2-k),(n-c)/(2-k)) donde k es el número de variables explicativas</t>
  </si>
  <si>
    <t>F 13,13</t>
  </si>
  <si>
    <t>Como el P-Valor es menor a .05, se rechaza la hipotesis nula y se dice que hay presencia de heterocedasticidad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</si>
</sst>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7" formatCode="0.0000000000000E+00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3" xfId="0" applyBorder="1" applyAlignment="1">
      <alignment horizontal="center"/>
    </xf>
    <xf numFmtId="0" fontId="0" fillId="0" borderId="3" xfId="0" applyBorder="1"/>
    <xf numFmtId="0" fontId="2" fillId="2" borderId="3" xfId="0" applyFon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3" borderId="1" xfId="0" applyFill="1" applyBorder="1" applyAlignme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3" borderId="0" xfId="0" applyFill="1"/>
    <xf numFmtId="0" fontId="2" fillId="2" borderId="0" xfId="0" applyFont="1" applyFill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254909</xdr:colOff>
      <xdr:row>20</xdr:row>
      <xdr:rowOff>17236</xdr:rowOff>
    </xdr:from>
    <xdr:to>
      <xdr:col>13</xdr:col>
      <xdr:colOff>498930</xdr:colOff>
      <xdr:row>29</xdr:row>
      <xdr:rowOff>39576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484B0B-AAF6-4C0D-98D9-EC20B1821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5909" y="3645807"/>
          <a:ext cx="2067378" cy="1655197"/>
        </a:xfrm>
        <a:prstGeom prst="rect">
          <a:avLst/>
        </a:prstGeom>
      </xdr:spPr>
    </xdr:pic>
    <xdr:clientData/>
  </xdr:twoCellAnchor>
  <xdr:twoCellAnchor editAs="oneCell">
    <xdr:from>
      <xdr:col>7</xdr:col>
      <xdr:colOff>20864</xdr:colOff>
      <xdr:row>22</xdr:row>
      <xdr:rowOff>57150</xdr:rowOff>
    </xdr:from>
    <xdr:to>
      <xdr:col>9</xdr:col>
      <xdr:colOff>110839</xdr:colOff>
      <xdr:row>28</xdr:row>
      <xdr:rowOff>18142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866A17-A24D-4058-8C84-213DA7722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92221" y="4048579"/>
          <a:ext cx="1341832" cy="1049564"/>
        </a:xfrm>
        <a:prstGeom prst="rect">
          <a:avLst/>
        </a:prstGeom>
      </xdr:spPr>
    </xdr:pic>
    <xdr:clientData/>
  </xdr:twoCellAnchor>
  <xdr:twoCellAnchor editAs="oneCell">
    <xdr:from>
      <xdr:col>14</xdr:col>
      <xdr:colOff>235857</xdr:colOff>
      <xdr:row>7</xdr:row>
      <xdr:rowOff>136071</xdr:rowOff>
    </xdr:from>
    <xdr:to>
      <xdr:col>18</xdr:col>
      <xdr:colOff>118768</xdr:colOff>
      <xdr:row>13</xdr:row>
      <xdr:rowOff>163286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F9D2F21-1C00-4409-B147-650A40863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98000" y="1406071"/>
          <a:ext cx="2314054" cy="111578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23</xdr:col>
      <xdr:colOff>553357</xdr:colOff>
      <xdr:row>7</xdr:row>
      <xdr:rowOff>87596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0CCE37A-014F-4CFA-A0B1-8A3DAAEDA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23214" y="0"/>
          <a:ext cx="9062357" cy="13575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88900</xdr:rowOff>
    </xdr:from>
    <xdr:to>
      <xdr:col>10</xdr:col>
      <xdr:colOff>596900</xdr:colOff>
      <xdr:row>29</xdr:row>
      <xdr:rowOff>181168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2767B1-93E4-4975-99A1-D9D7B8F05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40200"/>
          <a:ext cx="6896100" cy="1381318"/>
        </a:xfrm>
        <a:prstGeom prst="rect">
          <a:avLst/>
        </a:prstGeom>
      </xdr:spPr>
    </xdr:pic>
    <xdr:clientData/>
  </xdr:twoCellAnchor>
  <xdr:twoCellAnchor editAs="oneCell">
    <xdr:from>
      <xdr:col>11</xdr:col>
      <xdr:colOff>82551</xdr:colOff>
      <xdr:row>16</xdr:row>
      <xdr:rowOff>57150</xdr:rowOff>
    </xdr:from>
    <xdr:to>
      <xdr:col>13</xdr:col>
      <xdr:colOff>558801</xdr:colOff>
      <xdr:row>22</xdr:row>
      <xdr:rowOff>14593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4FF11F-E6E9-4F21-A551-2CAEFE96F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91351" y="3003550"/>
          <a:ext cx="1739900" cy="1062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133350</xdr:rowOff>
    </xdr:from>
    <xdr:to>
      <xdr:col>5</xdr:col>
      <xdr:colOff>19051</xdr:colOff>
      <xdr:row>40</xdr:row>
      <xdr:rowOff>83013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DF062BB-E387-4042-89F5-576FCC4B0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473700"/>
          <a:ext cx="3067051" cy="20261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19050</xdr:rowOff>
    </xdr:from>
    <xdr:to>
      <xdr:col>10</xdr:col>
      <xdr:colOff>359704</xdr:colOff>
      <xdr:row>52</xdr:row>
      <xdr:rowOff>44711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91AED1F-03B9-4381-9F8F-5EF5C3CCD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950200"/>
          <a:ext cx="6658904" cy="186716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52</xdr:row>
      <xdr:rowOff>127000</xdr:rowOff>
    </xdr:from>
    <xdr:to>
      <xdr:col>10</xdr:col>
      <xdr:colOff>462264</xdr:colOff>
      <xdr:row>58</xdr:row>
      <xdr:rowOff>31750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0A34300-3AB2-42BE-851E-EEF8CF20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57600" y="9899650"/>
          <a:ext cx="3103864" cy="1009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156882</xdr:colOff>
      <xdr:row>0</xdr:row>
      <xdr:rowOff>0</xdr:rowOff>
    </xdr:from>
    <xdr:to>
      <xdr:col>10</xdr:col>
      <xdr:colOff>119529</xdr:colOff>
      <xdr:row>5</xdr:row>
      <xdr:rowOff>44824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C7E648-9076-4336-89A5-CFD49BE4B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5000" y="0"/>
          <a:ext cx="3077882" cy="98611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37353</xdr:rowOff>
    </xdr:from>
    <xdr:to>
      <xdr:col>3</xdr:col>
      <xdr:colOff>2213</xdr:colOff>
      <xdr:row>33</xdr:row>
      <xdr:rowOff>37353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1FABE9B-6FB2-40FC-960F-58E7B9092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915647"/>
          <a:ext cx="1839978" cy="13073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91489-6EBA-4F51-988B-34D710FD5385}">
  <dimension ref="B2:M26"/>
  <sheetViews>
    <sheetView zoomScale="70" zoomScaleNormal="70" workbookViewId="0">
      <selection activeCell="B2" sqref="B2:D22"/>
    </sheetView>
  </sheetViews>
  <sheetFormatPr defaultRowHeight="14.5" x14ac:dyDescent="0.35"/>
  <cols>
    <col min="5" max="5" width="10.36328125" bestFit="1" customWidth="1"/>
    <col min="6" max="6" width="11" bestFit="1" customWidth="1"/>
    <col min="7" max="7" width="13.453125" bestFit="1" customWidth="1"/>
    <col min="8" max="8" width="9" bestFit="1" customWidth="1"/>
    <col min="9" max="9" width="8.90625" bestFit="1" customWidth="1"/>
  </cols>
  <sheetData>
    <row r="2" spans="2:13" x14ac:dyDescent="0.35">
      <c r="B2" s="7" t="s">
        <v>54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</row>
    <row r="3" spans="2:13" x14ac:dyDescent="0.35">
      <c r="B3" s="5">
        <v>1</v>
      </c>
      <c r="C3" s="5">
        <v>210</v>
      </c>
      <c r="D3" s="5">
        <v>0.8</v>
      </c>
      <c r="E3" s="8">
        <v>284.42346938775506</v>
      </c>
      <c r="F3" s="9">
        <f>C3-E3</f>
        <v>-74.423469387755063</v>
      </c>
      <c r="G3" s="9">
        <f>F3^2</f>
        <v>5538.8527957101151</v>
      </c>
      <c r="H3" s="9">
        <f t="shared" ref="H3:H22" si="0">F3/$G$26</f>
        <v>-0.51498885529071514</v>
      </c>
      <c r="I3" s="9">
        <f>H3^2</f>
        <v>0.26521352107364116</v>
      </c>
    </row>
    <row r="4" spans="2:13" x14ac:dyDescent="0.35">
      <c r="B4" s="5">
        <v>2</v>
      </c>
      <c r="C4" s="5">
        <v>220</v>
      </c>
      <c r="D4" s="5">
        <v>0.8</v>
      </c>
      <c r="E4" s="8">
        <v>284.42346938775506</v>
      </c>
      <c r="F4" s="9">
        <f t="shared" ref="F4:F22" si="1">C4-E4</f>
        <v>-64.423469387755063</v>
      </c>
      <c r="G4" s="9">
        <f t="shared" ref="G4:G22" si="2">F4^2</f>
        <v>4150.3834079550134</v>
      </c>
      <c r="H4" s="9">
        <f t="shared" si="0"/>
        <v>-0.44579175126865422</v>
      </c>
      <c r="I4" s="9">
        <f t="shared" ref="I4:I22" si="3">H4^2</f>
        <v>0.19873028549917368</v>
      </c>
    </row>
    <row r="5" spans="2:13" x14ac:dyDescent="0.35">
      <c r="B5" s="5">
        <v>3</v>
      </c>
      <c r="C5" s="5">
        <v>230</v>
      </c>
      <c r="D5" s="5">
        <v>0.8</v>
      </c>
      <c r="E5" s="8">
        <v>284.42346938775506</v>
      </c>
      <c r="F5" s="9">
        <f t="shared" si="1"/>
        <v>-54.423469387755063</v>
      </c>
      <c r="G5" s="9">
        <f t="shared" si="2"/>
        <v>2961.9140201999126</v>
      </c>
      <c r="H5" s="9">
        <f t="shared" si="0"/>
        <v>-0.37659464724659331</v>
      </c>
      <c r="I5" s="9">
        <f t="shared" si="3"/>
        <v>0.14182352833478604</v>
      </c>
    </row>
    <row r="6" spans="2:13" x14ac:dyDescent="0.35">
      <c r="B6" s="5">
        <v>4</v>
      </c>
      <c r="C6" s="5">
        <v>235</v>
      </c>
      <c r="D6" s="5">
        <v>0.8</v>
      </c>
      <c r="E6" s="8">
        <v>284.42346938775506</v>
      </c>
      <c r="F6" s="9">
        <f t="shared" si="1"/>
        <v>-49.423469387755063</v>
      </c>
      <c r="G6" s="9">
        <f t="shared" si="2"/>
        <v>2442.6793263223617</v>
      </c>
      <c r="H6" s="9">
        <f t="shared" si="0"/>
        <v>-0.3419960952355629</v>
      </c>
      <c r="I6" s="9">
        <f t="shared" si="3"/>
        <v>0.11696132915637221</v>
      </c>
    </row>
    <row r="7" spans="2:13" x14ac:dyDescent="0.35">
      <c r="B7" s="5">
        <v>5</v>
      </c>
      <c r="C7" s="5">
        <v>240</v>
      </c>
      <c r="D7" s="5">
        <v>0.8</v>
      </c>
      <c r="E7" s="8">
        <v>284.42346938775506</v>
      </c>
      <c r="F7" s="9">
        <f t="shared" si="1"/>
        <v>-44.423469387755063</v>
      </c>
      <c r="G7" s="9">
        <f t="shared" si="2"/>
        <v>1973.4446324448111</v>
      </c>
      <c r="H7" s="9">
        <f t="shared" si="0"/>
        <v>-0.30739754322453244</v>
      </c>
      <c r="I7" s="9">
        <f t="shared" si="3"/>
        <v>9.4493249580478292E-2</v>
      </c>
    </row>
    <row r="8" spans="2:13" x14ac:dyDescent="0.35">
      <c r="B8" s="5">
        <v>6</v>
      </c>
      <c r="C8" s="5">
        <v>405</v>
      </c>
      <c r="D8" s="5">
        <v>2</v>
      </c>
      <c r="E8" s="8">
        <v>435.58673469387747</v>
      </c>
      <c r="F8" s="9">
        <f t="shared" si="1"/>
        <v>-30.586734693877474</v>
      </c>
      <c r="G8" s="9">
        <f t="shared" si="2"/>
        <v>935.54833923364799</v>
      </c>
      <c r="H8" s="9">
        <f t="shared" si="0"/>
        <v>-0.21165134623074183</v>
      </c>
      <c r="I8" s="9">
        <f t="shared" si="3"/>
        <v>4.4796292361285357E-2</v>
      </c>
    </row>
    <row r="9" spans="2:13" x14ac:dyDescent="0.35">
      <c r="B9" s="5">
        <v>7</v>
      </c>
      <c r="C9" s="5">
        <v>415</v>
      </c>
      <c r="D9" s="5">
        <v>2</v>
      </c>
      <c r="E9" s="8">
        <v>435.58673469387747</v>
      </c>
      <c r="F9" s="9">
        <f t="shared" si="1"/>
        <v>-20.586734693877474</v>
      </c>
      <c r="G9" s="9">
        <f t="shared" si="2"/>
        <v>423.81364535609845</v>
      </c>
      <c r="H9" s="9">
        <f t="shared" si="0"/>
        <v>-0.14245424220868094</v>
      </c>
      <c r="I9" s="9">
        <f t="shared" si="3"/>
        <v>2.0293211123249534E-2</v>
      </c>
    </row>
    <row r="10" spans="2:13" x14ac:dyDescent="0.35">
      <c r="B10" s="5">
        <v>8</v>
      </c>
      <c r="C10" s="5">
        <v>450</v>
      </c>
      <c r="D10" s="5">
        <v>2</v>
      </c>
      <c r="E10" s="8">
        <v>435.58673469387747</v>
      </c>
      <c r="F10" s="9">
        <f t="shared" si="1"/>
        <v>14.413265306122526</v>
      </c>
      <c r="G10" s="9">
        <f t="shared" si="2"/>
        <v>207.74221678467526</v>
      </c>
      <c r="H10" s="9">
        <f t="shared" si="0"/>
        <v>9.9735621868532159E-2</v>
      </c>
      <c r="I10" s="9">
        <f t="shared" si="3"/>
        <v>9.947194269502831E-3</v>
      </c>
      <c r="L10" t="s">
        <v>41</v>
      </c>
      <c r="M10">
        <f>COUNTA(B3:B22)</f>
        <v>20</v>
      </c>
    </row>
    <row r="11" spans="2:13" x14ac:dyDescent="0.35">
      <c r="B11" s="5">
        <v>9</v>
      </c>
      <c r="C11" s="5">
        <v>540</v>
      </c>
      <c r="D11" s="5">
        <v>2</v>
      </c>
      <c r="E11" s="8">
        <v>435.58673469387747</v>
      </c>
      <c r="F11" s="9">
        <f t="shared" si="1"/>
        <v>104.41326530612253</v>
      </c>
      <c r="G11" s="9">
        <f t="shared" si="2"/>
        <v>10902.12997188673</v>
      </c>
      <c r="H11" s="9">
        <f t="shared" si="0"/>
        <v>0.72250955806708017</v>
      </c>
      <c r="I11" s="9">
        <f t="shared" si="3"/>
        <v>0.5220200614982875</v>
      </c>
      <c r="L11" t="s">
        <v>40</v>
      </c>
      <c r="M11" s="1">
        <v>0.30828440637094734</v>
      </c>
    </row>
    <row r="12" spans="2:13" x14ac:dyDescent="0.35">
      <c r="B12" s="5">
        <v>10</v>
      </c>
      <c r="C12" s="5">
        <v>580</v>
      </c>
      <c r="D12" s="5">
        <v>2</v>
      </c>
      <c r="E12" s="8">
        <v>435.58673469387747</v>
      </c>
      <c r="F12" s="9">
        <f t="shared" si="1"/>
        <v>144.41326530612253</v>
      </c>
      <c r="G12" s="9">
        <f t="shared" si="2"/>
        <v>20855.191196376531</v>
      </c>
      <c r="H12" s="9">
        <f t="shared" si="0"/>
        <v>0.99929797415532362</v>
      </c>
      <c r="I12" s="9">
        <f t="shared" si="3"/>
        <v>0.99859644115093382</v>
      </c>
      <c r="L12" t="s">
        <v>42</v>
      </c>
      <c r="M12" s="16">
        <f>M10*M11</f>
        <v>6.1656881274189468</v>
      </c>
    </row>
    <row r="13" spans="2:13" x14ac:dyDescent="0.35">
      <c r="B13" s="5">
        <v>11</v>
      </c>
      <c r="C13" s="5">
        <v>650</v>
      </c>
      <c r="D13" s="5">
        <v>4</v>
      </c>
      <c r="E13" s="8">
        <v>687.52551020408168</v>
      </c>
      <c r="F13" s="9">
        <f t="shared" si="1"/>
        <v>-37.525510204081684</v>
      </c>
      <c r="G13" s="9">
        <f t="shared" si="2"/>
        <v>1408.1639160766385</v>
      </c>
      <c r="H13" s="9">
        <f t="shared" si="0"/>
        <v>-0.25966566330727475</v>
      </c>
      <c r="I13" s="9">
        <f t="shared" si="3"/>
        <v>6.7426256700806972E-2</v>
      </c>
    </row>
    <row r="14" spans="2:13" x14ac:dyDescent="0.35">
      <c r="B14" s="5">
        <v>12</v>
      </c>
      <c r="C14" s="5">
        <v>600</v>
      </c>
      <c r="D14" s="5">
        <v>4</v>
      </c>
      <c r="E14" s="8">
        <v>687.52551020408168</v>
      </c>
      <c r="F14" s="9">
        <f t="shared" si="1"/>
        <v>-87.525510204081684</v>
      </c>
      <c r="G14" s="9">
        <f t="shared" si="2"/>
        <v>7660.7149364848074</v>
      </c>
      <c r="H14" s="9">
        <f t="shared" si="0"/>
        <v>-0.60565118341757918</v>
      </c>
      <c r="I14" s="9">
        <f t="shared" si="3"/>
        <v>0.36681335597511411</v>
      </c>
      <c r="L14" t="s">
        <v>43</v>
      </c>
      <c r="M14" s="16">
        <f>_xlfn.CHISQ.INV(0.95,1)</f>
        <v>3.8414588206941236</v>
      </c>
    </row>
    <row r="15" spans="2:13" x14ac:dyDescent="0.35">
      <c r="B15" s="5">
        <v>13</v>
      </c>
      <c r="C15" s="5">
        <v>790</v>
      </c>
      <c r="D15" s="5">
        <v>4</v>
      </c>
      <c r="E15" s="8">
        <v>687.52551020408168</v>
      </c>
      <c r="F15" s="9">
        <f t="shared" si="1"/>
        <v>102.47448979591832</v>
      </c>
      <c r="G15" s="9">
        <f t="shared" si="2"/>
        <v>10501.021058933768</v>
      </c>
      <c r="H15" s="9">
        <f t="shared" si="0"/>
        <v>0.7090937930015776</v>
      </c>
      <c r="I15" s="9">
        <f t="shared" si="3"/>
        <v>0.50281400727336423</v>
      </c>
      <c r="L15" t="s">
        <v>46</v>
      </c>
    </row>
    <row r="16" spans="2:13" x14ac:dyDescent="0.35">
      <c r="B16" s="5">
        <v>14</v>
      </c>
      <c r="C16" s="5">
        <v>820</v>
      </c>
      <c r="D16" s="5">
        <v>4</v>
      </c>
      <c r="E16" s="8">
        <v>687.52551020408168</v>
      </c>
      <c r="F16" s="9">
        <f t="shared" si="1"/>
        <v>132.47448979591832</v>
      </c>
      <c r="G16" s="9">
        <f t="shared" si="2"/>
        <v>17549.490446688866</v>
      </c>
      <c r="H16" s="9">
        <f t="shared" si="0"/>
        <v>0.91668510506776035</v>
      </c>
      <c r="I16" s="9">
        <f t="shared" si="3"/>
        <v>0.84031158185309085</v>
      </c>
    </row>
    <row r="17" spans="2:12" ht="26" x14ac:dyDescent="0.6">
      <c r="B17" s="5">
        <v>15</v>
      </c>
      <c r="C17" s="5">
        <v>900</v>
      </c>
      <c r="D17" s="5">
        <v>4</v>
      </c>
      <c r="E17" s="8">
        <v>687.52551020408168</v>
      </c>
      <c r="F17" s="9">
        <f t="shared" si="1"/>
        <v>212.47448979591832</v>
      </c>
      <c r="G17" s="9">
        <f t="shared" si="2"/>
        <v>45145.4088140358</v>
      </c>
      <c r="H17" s="9">
        <f t="shared" si="0"/>
        <v>1.4702619372442474</v>
      </c>
      <c r="I17" s="9">
        <f t="shared" si="3"/>
        <v>2.1616701641092071</v>
      </c>
      <c r="L17" s="14" t="s">
        <v>45</v>
      </c>
    </row>
    <row r="18" spans="2:12" ht="31" x14ac:dyDescent="0.7">
      <c r="B18" s="5">
        <v>16</v>
      </c>
      <c r="C18" s="5">
        <v>550</v>
      </c>
      <c r="D18" s="5">
        <v>6</v>
      </c>
      <c r="E18" s="8">
        <v>939.46428571428578</v>
      </c>
      <c r="F18" s="9">
        <f t="shared" si="1"/>
        <v>-389.46428571428578</v>
      </c>
      <c r="G18" s="9">
        <f t="shared" si="2"/>
        <v>151682.42984693882</v>
      </c>
      <c r="H18" s="9">
        <f t="shared" si="0"/>
        <v>-2.6949800691449073</v>
      </c>
      <c r="I18" s="9">
        <f t="shared" si="3"/>
        <v>7.2629175730882896</v>
      </c>
      <c r="L18" s="15" t="s">
        <v>44</v>
      </c>
    </row>
    <row r="19" spans="2:12" x14ac:dyDescent="0.35">
      <c r="B19" s="5">
        <v>17</v>
      </c>
      <c r="C19" s="5">
        <v>700</v>
      </c>
      <c r="D19" s="5">
        <v>6</v>
      </c>
      <c r="E19" s="8">
        <v>939.46428571428578</v>
      </c>
      <c r="F19" s="9">
        <f t="shared" si="1"/>
        <v>-239.46428571428578</v>
      </c>
      <c r="G19" s="9">
        <f t="shared" si="2"/>
        <v>57343.144132653091</v>
      </c>
      <c r="H19" s="9">
        <f t="shared" si="0"/>
        <v>-1.6570235088139942</v>
      </c>
      <c r="I19" s="9">
        <f t="shared" si="3"/>
        <v>2.7457269087622409</v>
      </c>
    </row>
    <row r="20" spans="2:12" x14ac:dyDescent="0.35">
      <c r="B20" s="5">
        <v>18</v>
      </c>
      <c r="C20" s="5">
        <v>1020</v>
      </c>
      <c r="D20" s="5">
        <v>6</v>
      </c>
      <c r="E20" s="8">
        <v>939.46428571428578</v>
      </c>
      <c r="F20" s="9">
        <f t="shared" si="1"/>
        <v>80.535714285714221</v>
      </c>
      <c r="G20" s="9">
        <f t="shared" si="2"/>
        <v>6486.0012755101934</v>
      </c>
      <c r="H20" s="9">
        <f t="shared" si="0"/>
        <v>0.55728381989195419</v>
      </c>
      <c r="I20" s="9">
        <f t="shared" si="3"/>
        <v>0.31056525591336803</v>
      </c>
    </row>
    <row r="21" spans="2:12" x14ac:dyDescent="0.35">
      <c r="B21" s="5">
        <v>19</v>
      </c>
      <c r="C21" s="5">
        <v>1200</v>
      </c>
      <c r="D21" s="5">
        <v>6</v>
      </c>
      <c r="E21" s="8">
        <v>939.46428571428578</v>
      </c>
      <c r="F21" s="9">
        <f t="shared" si="1"/>
        <v>260.53571428571422</v>
      </c>
      <c r="G21" s="9">
        <f t="shared" si="2"/>
        <v>67878.858418367308</v>
      </c>
      <c r="H21" s="9">
        <f t="shared" si="0"/>
        <v>1.8028316922890502</v>
      </c>
      <c r="I21" s="9">
        <f t="shared" si="3"/>
        <v>3.2502021107218004</v>
      </c>
    </row>
    <row r="22" spans="2:12" x14ac:dyDescent="0.35">
      <c r="B22" s="5">
        <v>20</v>
      </c>
      <c r="C22" s="5">
        <v>980</v>
      </c>
      <c r="D22" s="5">
        <v>6</v>
      </c>
      <c r="E22" s="8">
        <v>939.46428571428578</v>
      </c>
      <c r="F22" s="9">
        <f t="shared" si="1"/>
        <v>40.535714285714221</v>
      </c>
      <c r="G22" s="9">
        <f t="shared" si="2"/>
        <v>1643.144132653056</v>
      </c>
      <c r="H22" s="9">
        <f t="shared" si="0"/>
        <v>0.28049540380371063</v>
      </c>
      <c r="I22" s="9">
        <f t="shared" si="3"/>
        <v>7.8677671555006684E-2</v>
      </c>
    </row>
    <row r="24" spans="2:12" x14ac:dyDescent="0.35">
      <c r="F24" s="5" t="s">
        <v>38</v>
      </c>
      <c r="G24" s="5">
        <f>SUM(G3:G22)</f>
        <v>417690.07653061225</v>
      </c>
    </row>
    <row r="25" spans="2:12" x14ac:dyDescent="0.35">
      <c r="F25" s="5" t="s">
        <v>36</v>
      </c>
      <c r="G25" s="5">
        <f>G24/COUNTA(B3:B22)</f>
        <v>20884.503826530614</v>
      </c>
    </row>
    <row r="26" spans="2:12" x14ac:dyDescent="0.35">
      <c r="F26" s="5" t="s">
        <v>37</v>
      </c>
      <c r="G26" s="5">
        <f>SQRT(G25)</f>
        <v>144.51471837335674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A61BF-1C45-4DC9-9BE6-7A3C4C5C1A71}">
  <dimension ref="A1:I44"/>
  <sheetViews>
    <sheetView workbookViewId="0">
      <selection activeCell="B24" sqref="B24:B44"/>
    </sheetView>
  </sheetViews>
  <sheetFormatPr defaultRowHeight="14.5" x14ac:dyDescent="0.35"/>
  <cols>
    <col min="1" max="1" width="17.26953125" bestFit="1" customWidth="1"/>
    <col min="6" max="6" width="12.453125" bestFit="1" customWidth="1"/>
    <col min="7" max="7" width="11.81640625" bestFit="1" customWidth="1"/>
    <col min="8" max="9" width="12" bestFit="1" customWidth="1"/>
  </cols>
  <sheetData>
    <row r="1" spans="1:9" x14ac:dyDescent="0.35">
      <c r="A1" t="s">
        <v>8</v>
      </c>
    </row>
    <row r="2" spans="1:9" ht="15" thickBot="1" x14ac:dyDescent="0.4"/>
    <row r="3" spans="1:9" x14ac:dyDescent="0.35">
      <c r="A3" s="4" t="s">
        <v>9</v>
      </c>
      <c r="B3" s="4"/>
    </row>
    <row r="4" spans="1:9" x14ac:dyDescent="0.35">
      <c r="A4" s="1" t="s">
        <v>10</v>
      </c>
      <c r="B4" s="1">
        <v>0.86524362755587259</v>
      </c>
    </row>
    <row r="5" spans="1:9" x14ac:dyDescent="0.35">
      <c r="A5" s="1" t="s">
        <v>11</v>
      </c>
      <c r="B5" s="1">
        <v>0.7486465350260455</v>
      </c>
    </row>
    <row r="6" spans="1:9" x14ac:dyDescent="0.35">
      <c r="A6" s="1" t="s">
        <v>12</v>
      </c>
      <c r="B6" s="1">
        <v>0.73468245363860363</v>
      </c>
    </row>
    <row r="7" spans="1:9" x14ac:dyDescent="0.35">
      <c r="A7" s="1" t="s">
        <v>13</v>
      </c>
      <c r="B7" s="1">
        <v>152.33188849253028</v>
      </c>
    </row>
    <row r="8" spans="1:9" ht="15" thickBot="1" x14ac:dyDescent="0.4">
      <c r="A8" s="2" t="s">
        <v>14</v>
      </c>
      <c r="B8" s="2">
        <v>20</v>
      </c>
    </row>
    <row r="10" spans="1:9" ht="15" thickBot="1" x14ac:dyDescent="0.4">
      <c r="A10" t="s">
        <v>15</v>
      </c>
    </row>
    <row r="11" spans="1:9" x14ac:dyDescent="0.35">
      <c r="A11" s="3"/>
      <c r="B11" s="3" t="s">
        <v>20</v>
      </c>
      <c r="C11" s="3" t="s">
        <v>21</v>
      </c>
      <c r="D11" s="3" t="s">
        <v>22</v>
      </c>
      <c r="E11" s="3" t="s">
        <v>23</v>
      </c>
      <c r="F11" s="3" t="s">
        <v>24</v>
      </c>
    </row>
    <row r="12" spans="1:9" x14ac:dyDescent="0.35">
      <c r="A12" s="1" t="s">
        <v>16</v>
      </c>
      <c r="B12" s="1">
        <v>1</v>
      </c>
      <c r="C12" s="1">
        <v>1244073.6734693877</v>
      </c>
      <c r="D12" s="1">
        <v>1244073.6734693877</v>
      </c>
      <c r="E12" s="1">
        <v>53.612301035377321</v>
      </c>
      <c r="F12" s="1">
        <v>8.4462824841195777E-7</v>
      </c>
    </row>
    <row r="13" spans="1:9" x14ac:dyDescent="0.35">
      <c r="A13" s="1" t="s">
        <v>17</v>
      </c>
      <c r="B13" s="1">
        <v>18</v>
      </c>
      <c r="C13" s="1">
        <v>417690.07653061231</v>
      </c>
      <c r="D13" s="1">
        <v>23205.004251700684</v>
      </c>
      <c r="E13" s="1"/>
      <c r="F13" s="1"/>
    </row>
    <row r="14" spans="1:9" ht="15" thickBot="1" x14ac:dyDescent="0.4">
      <c r="A14" s="2" t="s">
        <v>18</v>
      </c>
      <c r="B14" s="2">
        <v>19</v>
      </c>
      <c r="C14" s="2">
        <v>1661763.75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25</v>
      </c>
      <c r="C16" s="3" t="s">
        <v>13</v>
      </c>
      <c r="D16" s="3" t="s">
        <v>26</v>
      </c>
      <c r="E16" s="3" t="s">
        <v>27</v>
      </c>
      <c r="F16" s="3" t="s">
        <v>28</v>
      </c>
      <c r="G16" s="3" t="s">
        <v>29</v>
      </c>
      <c r="H16" s="3" t="s">
        <v>30</v>
      </c>
      <c r="I16" s="3" t="s">
        <v>31</v>
      </c>
    </row>
    <row r="17" spans="1:9" x14ac:dyDescent="0.35">
      <c r="A17" s="1" t="s">
        <v>19</v>
      </c>
      <c r="B17" s="1">
        <v>183.64795918367338</v>
      </c>
      <c r="C17" s="1">
        <v>64.738766676284087</v>
      </c>
      <c r="D17" s="1">
        <v>2.8367540596189578</v>
      </c>
      <c r="E17" s="1">
        <v>1.0938941313412713E-2</v>
      </c>
      <c r="F17" s="1">
        <v>47.636857415446116</v>
      </c>
      <c r="G17" s="1">
        <v>319.65906095190064</v>
      </c>
      <c r="H17" s="1">
        <v>47.636857415446116</v>
      </c>
      <c r="I17" s="1">
        <v>319.65906095190064</v>
      </c>
    </row>
    <row r="18" spans="1:9" ht="15" thickBot="1" x14ac:dyDescent="0.4">
      <c r="A18" s="2" t="s">
        <v>2</v>
      </c>
      <c r="B18" s="2">
        <v>125.96938775510206</v>
      </c>
      <c r="C18" s="2">
        <v>17.204133139685332</v>
      </c>
      <c r="D18" s="2">
        <v>7.3220421355914986</v>
      </c>
      <c r="E18" s="2">
        <v>8.4462824841195925E-7</v>
      </c>
      <c r="F18" s="2">
        <v>89.824845258695902</v>
      </c>
      <c r="G18" s="2">
        <v>162.11393025150824</v>
      </c>
      <c r="H18" s="2">
        <v>89.824845258695902</v>
      </c>
      <c r="I18" s="2">
        <v>162.11393025150824</v>
      </c>
    </row>
    <row r="22" spans="1:9" x14ac:dyDescent="0.35">
      <c r="A22" t="s">
        <v>32</v>
      </c>
    </row>
    <row r="23" spans="1:9" ht="15" thickBot="1" x14ac:dyDescent="0.4"/>
    <row r="24" spans="1:9" x14ac:dyDescent="0.35">
      <c r="A24" s="3" t="s">
        <v>33</v>
      </c>
      <c r="B24" s="10" t="s">
        <v>34</v>
      </c>
      <c r="C24" s="3" t="s">
        <v>35</v>
      </c>
    </row>
    <row r="25" spans="1:9" x14ac:dyDescent="0.35">
      <c r="A25" s="1">
        <v>1</v>
      </c>
      <c r="B25" s="11">
        <v>284.42346938775506</v>
      </c>
      <c r="C25" s="1">
        <v>-74.423469387755063</v>
      </c>
    </row>
    <row r="26" spans="1:9" x14ac:dyDescent="0.35">
      <c r="A26" s="1">
        <v>2</v>
      </c>
      <c r="B26" s="11">
        <v>284.42346938775506</v>
      </c>
      <c r="C26" s="1">
        <v>-64.423469387755063</v>
      </c>
    </row>
    <row r="27" spans="1:9" x14ac:dyDescent="0.35">
      <c r="A27" s="1">
        <v>3</v>
      </c>
      <c r="B27" s="11">
        <v>284.42346938775506</v>
      </c>
      <c r="C27" s="1">
        <v>-54.423469387755063</v>
      </c>
    </row>
    <row r="28" spans="1:9" x14ac:dyDescent="0.35">
      <c r="A28" s="1">
        <v>4</v>
      </c>
      <c r="B28" s="11">
        <v>284.42346938775506</v>
      </c>
      <c r="C28" s="1">
        <v>-49.423469387755063</v>
      </c>
    </row>
    <row r="29" spans="1:9" x14ac:dyDescent="0.35">
      <c r="A29" s="1">
        <v>5</v>
      </c>
      <c r="B29" s="11">
        <v>284.42346938775506</v>
      </c>
      <c r="C29" s="1">
        <v>-44.423469387755063</v>
      </c>
    </row>
    <row r="30" spans="1:9" x14ac:dyDescent="0.35">
      <c r="A30" s="1">
        <v>6</v>
      </c>
      <c r="B30" s="11">
        <v>435.58673469387747</v>
      </c>
      <c r="C30" s="1">
        <v>-30.586734693877474</v>
      </c>
    </row>
    <row r="31" spans="1:9" x14ac:dyDescent="0.35">
      <c r="A31" s="1">
        <v>7</v>
      </c>
      <c r="B31" s="11">
        <v>435.58673469387747</v>
      </c>
      <c r="C31" s="1">
        <v>-20.586734693877474</v>
      </c>
    </row>
    <row r="32" spans="1:9" x14ac:dyDescent="0.35">
      <c r="A32" s="1">
        <v>8</v>
      </c>
      <c r="B32" s="11">
        <v>435.58673469387747</v>
      </c>
      <c r="C32" s="1">
        <v>14.413265306122526</v>
      </c>
    </row>
    <row r="33" spans="1:3" x14ac:dyDescent="0.35">
      <c r="A33" s="1">
        <v>9</v>
      </c>
      <c r="B33" s="11">
        <v>435.58673469387747</v>
      </c>
      <c r="C33" s="1">
        <v>104.41326530612253</v>
      </c>
    </row>
    <row r="34" spans="1:3" x14ac:dyDescent="0.35">
      <c r="A34" s="1">
        <v>10</v>
      </c>
      <c r="B34" s="11">
        <v>435.58673469387747</v>
      </c>
      <c r="C34" s="1">
        <v>144.41326530612253</v>
      </c>
    </row>
    <row r="35" spans="1:3" x14ac:dyDescent="0.35">
      <c r="A35" s="1">
        <v>11</v>
      </c>
      <c r="B35" s="11">
        <v>687.52551020408168</v>
      </c>
      <c r="C35" s="1">
        <v>-37.525510204081684</v>
      </c>
    </row>
    <row r="36" spans="1:3" x14ac:dyDescent="0.35">
      <c r="A36" s="1">
        <v>12</v>
      </c>
      <c r="B36" s="11">
        <v>687.52551020408168</v>
      </c>
      <c r="C36" s="1">
        <v>-87.525510204081684</v>
      </c>
    </row>
    <row r="37" spans="1:3" x14ac:dyDescent="0.35">
      <c r="A37" s="1">
        <v>13</v>
      </c>
      <c r="B37" s="11">
        <v>687.52551020408168</v>
      </c>
      <c r="C37" s="1">
        <v>102.47448979591832</v>
      </c>
    </row>
    <row r="38" spans="1:3" x14ac:dyDescent="0.35">
      <c r="A38" s="1">
        <v>14</v>
      </c>
      <c r="B38" s="11">
        <v>687.52551020408168</v>
      </c>
      <c r="C38" s="1">
        <v>132.47448979591832</v>
      </c>
    </row>
    <row r="39" spans="1:3" x14ac:dyDescent="0.35">
      <c r="A39" s="1">
        <v>15</v>
      </c>
      <c r="B39" s="11">
        <v>687.52551020408168</v>
      </c>
      <c r="C39" s="1">
        <v>212.47448979591832</v>
      </c>
    </row>
    <row r="40" spans="1:3" x14ac:dyDescent="0.35">
      <c r="A40" s="1">
        <v>16</v>
      </c>
      <c r="B40" s="11">
        <v>939.46428571428578</v>
      </c>
      <c r="C40" s="1">
        <v>-389.46428571428578</v>
      </c>
    </row>
    <row r="41" spans="1:3" x14ac:dyDescent="0.35">
      <c r="A41" s="1">
        <v>17</v>
      </c>
      <c r="B41" s="11">
        <v>939.46428571428578</v>
      </c>
      <c r="C41" s="1">
        <v>-239.46428571428578</v>
      </c>
    </row>
    <row r="42" spans="1:3" x14ac:dyDescent="0.35">
      <c r="A42" s="1">
        <v>18</v>
      </c>
      <c r="B42" s="11">
        <v>939.46428571428578</v>
      </c>
      <c r="C42" s="1">
        <v>80.535714285714221</v>
      </c>
    </row>
    <row r="43" spans="1:3" x14ac:dyDescent="0.35">
      <c r="A43" s="1">
        <v>19</v>
      </c>
      <c r="B43" s="11">
        <v>939.46428571428578</v>
      </c>
      <c r="C43" s="1">
        <v>260.53571428571422</v>
      </c>
    </row>
    <row r="44" spans="1:3" ht="15" thickBot="1" x14ac:dyDescent="0.4">
      <c r="A44" s="2">
        <v>20</v>
      </c>
      <c r="B44" s="12">
        <v>939.46428571428578</v>
      </c>
      <c r="C44" s="2">
        <v>40.535714285714221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39464-C55B-4039-9FD3-A0618B24C4AD}">
  <dimension ref="A1:I44"/>
  <sheetViews>
    <sheetView workbookViewId="0">
      <selection activeCell="E45" sqref="E45"/>
    </sheetView>
  </sheetViews>
  <sheetFormatPr defaultRowHeight="14.5" x14ac:dyDescent="0.35"/>
  <sheetData>
    <row r="1" spans="1:9" x14ac:dyDescent="0.35">
      <c r="A1" t="s">
        <v>8</v>
      </c>
    </row>
    <row r="2" spans="1:9" ht="15" thickBot="1" x14ac:dyDescent="0.4"/>
    <row r="3" spans="1:9" x14ac:dyDescent="0.35">
      <c r="A3" s="4" t="s">
        <v>9</v>
      </c>
      <c r="B3" s="4"/>
    </row>
    <row r="4" spans="1:9" x14ac:dyDescent="0.35">
      <c r="A4" s="1" t="s">
        <v>10</v>
      </c>
      <c r="B4" s="1">
        <v>0.55523365025090776</v>
      </c>
    </row>
    <row r="5" spans="1:9" x14ac:dyDescent="0.35">
      <c r="A5" s="1" t="s">
        <v>11</v>
      </c>
      <c r="B5" s="11">
        <v>0.30828440637094734</v>
      </c>
    </row>
    <row r="6" spans="1:9" x14ac:dyDescent="0.35">
      <c r="A6" s="1" t="s">
        <v>12</v>
      </c>
      <c r="B6" s="1">
        <v>0.26985576228044444</v>
      </c>
    </row>
    <row r="7" spans="1:9" x14ac:dyDescent="0.35">
      <c r="A7" s="1" t="s">
        <v>13</v>
      </c>
      <c r="B7" s="1">
        <v>1.4948802690220209</v>
      </c>
    </row>
    <row r="8" spans="1:9" ht="15" thickBot="1" x14ac:dyDescent="0.4">
      <c r="A8" s="2" t="s">
        <v>14</v>
      </c>
      <c r="B8" s="2">
        <v>20</v>
      </c>
    </row>
    <row r="10" spans="1:9" ht="15" thickBot="1" x14ac:dyDescent="0.4">
      <c r="A10" t="s">
        <v>15</v>
      </c>
    </row>
    <row r="11" spans="1:9" x14ac:dyDescent="0.35">
      <c r="A11" s="3"/>
      <c r="B11" s="3" t="s">
        <v>20</v>
      </c>
      <c r="C11" s="3" t="s">
        <v>21</v>
      </c>
      <c r="D11" s="3" t="s">
        <v>22</v>
      </c>
      <c r="E11" s="3" t="s">
        <v>23</v>
      </c>
      <c r="F11" s="3" t="s">
        <v>24</v>
      </c>
    </row>
    <row r="12" spans="1:9" x14ac:dyDescent="0.35">
      <c r="A12" s="1" t="s">
        <v>16</v>
      </c>
      <c r="B12" s="1">
        <v>1</v>
      </c>
      <c r="C12" s="1">
        <v>17.92707006986015</v>
      </c>
      <c r="D12" s="1">
        <v>17.92707006986015</v>
      </c>
      <c r="E12" s="1">
        <v>8.0222556290279137</v>
      </c>
      <c r="F12" s="1">
        <v>1.1042753403688316E-2</v>
      </c>
    </row>
    <row r="13" spans="1:9" x14ac:dyDescent="0.35">
      <c r="A13" s="1" t="s">
        <v>17</v>
      </c>
      <c r="B13" s="1">
        <v>18</v>
      </c>
      <c r="C13" s="1">
        <v>40.224006336804294</v>
      </c>
      <c r="D13" s="1">
        <v>2.2346670187113498</v>
      </c>
      <c r="E13" s="1"/>
      <c r="F13" s="1"/>
    </row>
    <row r="14" spans="1:9" ht="15" thickBot="1" x14ac:dyDescent="0.4">
      <c r="A14" s="2" t="s">
        <v>18</v>
      </c>
      <c r="B14" s="2">
        <v>19</v>
      </c>
      <c r="C14" s="2">
        <v>58.151076406664444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25</v>
      </c>
      <c r="C16" s="3" t="s">
        <v>13</v>
      </c>
      <c r="D16" s="3" t="s">
        <v>26</v>
      </c>
      <c r="E16" s="3" t="s">
        <v>27</v>
      </c>
      <c r="F16" s="3" t="s">
        <v>28</v>
      </c>
      <c r="G16" s="3" t="s">
        <v>29</v>
      </c>
      <c r="H16" s="3" t="s">
        <v>30</v>
      </c>
      <c r="I16" s="3" t="s">
        <v>31</v>
      </c>
    </row>
    <row r="17" spans="1:9" x14ac:dyDescent="0.35">
      <c r="A17" s="1" t="s">
        <v>19</v>
      </c>
      <c r="B17" s="1">
        <v>-0.53019438839235367</v>
      </c>
      <c r="C17" s="1">
        <v>0.63530168176141866</v>
      </c>
      <c r="D17" s="1">
        <v>-0.83455530437500558</v>
      </c>
      <c r="E17" s="1">
        <v>0.41490748349659223</v>
      </c>
      <c r="F17" s="1">
        <v>-1.8649136938071158</v>
      </c>
      <c r="G17" s="1">
        <v>0.80452491702240847</v>
      </c>
      <c r="H17" s="1">
        <v>-1.8649136938071158</v>
      </c>
      <c r="I17" s="1">
        <v>0.80452491702240847</v>
      </c>
    </row>
    <row r="18" spans="1:9" ht="15" thickBot="1" x14ac:dyDescent="0.4">
      <c r="A18" s="2" t="s">
        <v>2</v>
      </c>
      <c r="B18" s="2">
        <v>0.47818574637261052</v>
      </c>
      <c r="C18" s="2">
        <v>0.16882951711981553</v>
      </c>
      <c r="D18" s="2">
        <v>2.8323586688532076</v>
      </c>
      <c r="E18" s="2">
        <v>1.1042753403688316E-2</v>
      </c>
      <c r="F18" s="2">
        <v>0.12348809281233847</v>
      </c>
      <c r="G18" s="2">
        <v>0.83288339993288263</v>
      </c>
      <c r="H18" s="2">
        <v>0.12348809281233847</v>
      </c>
      <c r="I18" s="2">
        <v>0.83288339993288263</v>
      </c>
    </row>
    <row r="22" spans="1:9" x14ac:dyDescent="0.35">
      <c r="A22" t="s">
        <v>32</v>
      </c>
    </row>
    <row r="23" spans="1:9" ht="15" thickBot="1" x14ac:dyDescent="0.4"/>
    <row r="24" spans="1:9" x14ac:dyDescent="0.35">
      <c r="A24" s="3" t="s">
        <v>33</v>
      </c>
      <c r="B24" s="3" t="s">
        <v>39</v>
      </c>
      <c r="C24" s="3" t="s">
        <v>35</v>
      </c>
    </row>
    <row r="25" spans="1:9" x14ac:dyDescent="0.35">
      <c r="A25" s="1">
        <v>1</v>
      </c>
      <c r="B25" s="1">
        <v>-0.14764579129426525</v>
      </c>
      <c r="C25" s="1">
        <v>0.41285931236790641</v>
      </c>
    </row>
    <row r="26" spans="1:9" x14ac:dyDescent="0.35">
      <c r="A26" s="1">
        <v>2</v>
      </c>
      <c r="B26" s="1">
        <v>-0.14764579129426525</v>
      </c>
      <c r="C26" s="1">
        <v>0.34637607679343896</v>
      </c>
    </row>
    <row r="27" spans="1:9" x14ac:dyDescent="0.35">
      <c r="A27" s="1">
        <v>3</v>
      </c>
      <c r="B27" s="1">
        <v>-0.14764579129426525</v>
      </c>
      <c r="C27" s="1">
        <v>0.28946931962905131</v>
      </c>
    </row>
    <row r="28" spans="1:9" x14ac:dyDescent="0.35">
      <c r="A28" s="1">
        <v>4</v>
      </c>
      <c r="B28" s="1">
        <v>-0.14764579129426525</v>
      </c>
      <c r="C28" s="1">
        <v>0.26460712045063745</v>
      </c>
    </row>
    <row r="29" spans="1:9" x14ac:dyDescent="0.35">
      <c r="A29" s="1">
        <v>5</v>
      </c>
      <c r="B29" s="1">
        <v>-0.14764579129426525</v>
      </c>
      <c r="C29" s="1">
        <v>0.24213904087474353</v>
      </c>
    </row>
    <row r="30" spans="1:9" x14ac:dyDescent="0.35">
      <c r="A30" s="1">
        <v>6</v>
      </c>
      <c r="B30" s="1">
        <v>0.42617710435286738</v>
      </c>
      <c r="C30" s="1">
        <v>-0.38138081199158202</v>
      </c>
    </row>
    <row r="31" spans="1:9" x14ac:dyDescent="0.35">
      <c r="A31" s="1">
        <v>7</v>
      </c>
      <c r="B31" s="1">
        <v>0.42617710435286738</v>
      </c>
      <c r="C31" s="1">
        <v>-0.40588389322961782</v>
      </c>
    </row>
    <row r="32" spans="1:9" x14ac:dyDescent="0.35">
      <c r="A32" s="1">
        <v>8</v>
      </c>
      <c r="B32" s="1">
        <v>0.42617710435286738</v>
      </c>
      <c r="C32" s="1">
        <v>-0.41622991008336452</v>
      </c>
    </row>
    <row r="33" spans="1:3" x14ac:dyDescent="0.35">
      <c r="A33" s="1">
        <v>9</v>
      </c>
      <c r="B33" s="1">
        <v>0.42617710435286738</v>
      </c>
      <c r="C33" s="1">
        <v>9.5842957145420127E-2</v>
      </c>
    </row>
    <row r="34" spans="1:3" x14ac:dyDescent="0.35">
      <c r="A34" s="1">
        <v>10</v>
      </c>
      <c r="B34" s="1">
        <v>0.42617710435286738</v>
      </c>
      <c r="C34" s="1">
        <v>0.57241933679806645</v>
      </c>
    </row>
    <row r="35" spans="1:3" x14ac:dyDescent="0.35">
      <c r="A35" s="1">
        <v>11</v>
      </c>
      <c r="B35" s="1">
        <v>1.3825485970980884</v>
      </c>
      <c r="C35" s="1">
        <v>-1.3151223403972814</v>
      </c>
    </row>
    <row r="36" spans="1:3" x14ac:dyDescent="0.35">
      <c r="A36" s="1">
        <v>12</v>
      </c>
      <c r="B36" s="1">
        <v>1.3825485970980884</v>
      </c>
      <c r="C36" s="1">
        <v>-1.0157352411229743</v>
      </c>
    </row>
    <row r="37" spans="1:3" x14ac:dyDescent="0.35">
      <c r="A37" s="1">
        <v>13</v>
      </c>
      <c r="B37" s="1">
        <v>1.3825485970980884</v>
      </c>
      <c r="C37" s="1">
        <v>-0.87973458982472419</v>
      </c>
    </row>
    <row r="38" spans="1:3" x14ac:dyDescent="0.35">
      <c r="A38" s="1">
        <v>14</v>
      </c>
      <c r="B38" s="1">
        <v>1.3825485970980884</v>
      </c>
      <c r="C38" s="1">
        <v>-0.54223701524499757</v>
      </c>
    </row>
    <row r="39" spans="1:3" x14ac:dyDescent="0.35">
      <c r="A39" s="1">
        <v>15</v>
      </c>
      <c r="B39" s="1">
        <v>1.3825485970980884</v>
      </c>
      <c r="C39" s="1">
        <v>0.77912156701111868</v>
      </c>
    </row>
    <row r="40" spans="1:3" x14ac:dyDescent="0.35">
      <c r="A40" s="1">
        <v>16</v>
      </c>
      <c r="B40" s="1">
        <v>2.3389200898433096</v>
      </c>
      <c r="C40" s="1">
        <v>4.92399748324498</v>
      </c>
    </row>
    <row r="41" spans="1:3" x14ac:dyDescent="0.35">
      <c r="A41" s="1">
        <v>17</v>
      </c>
      <c r="B41" s="1">
        <v>2.3389200898433096</v>
      </c>
      <c r="C41" s="1">
        <v>0.40680681891893133</v>
      </c>
    </row>
    <row r="42" spans="1:3" x14ac:dyDescent="0.35">
      <c r="A42" s="1">
        <v>18</v>
      </c>
      <c r="B42" s="1">
        <v>2.3389200898433096</v>
      </c>
      <c r="C42" s="1">
        <v>-2.0283548339299413</v>
      </c>
    </row>
    <row r="43" spans="1:3" x14ac:dyDescent="0.35">
      <c r="A43" s="1">
        <v>19</v>
      </c>
      <c r="B43" s="1">
        <v>2.3389200898433096</v>
      </c>
      <c r="C43" s="1">
        <v>0.91128202087849086</v>
      </c>
    </row>
    <row r="44" spans="1:3" ht="15" thickBot="1" x14ac:dyDescent="0.4">
      <c r="A44" s="2">
        <v>20</v>
      </c>
      <c r="B44" s="2">
        <v>2.3389200898433096</v>
      </c>
      <c r="C44" s="2">
        <v>-2.260242418288303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EE671-C039-4E71-9636-342739ED44CA}">
  <dimension ref="A1:Q55"/>
  <sheetViews>
    <sheetView topLeftCell="A25" workbookViewId="0">
      <selection activeCell="H66" sqref="H66"/>
    </sheetView>
  </sheetViews>
  <sheetFormatPr defaultRowHeight="14.5" x14ac:dyDescent="0.35"/>
  <cols>
    <col min="8" max="8" width="11.6328125" bestFit="1" customWidth="1"/>
    <col min="12" max="12" width="9.36328125" bestFit="1" customWidth="1"/>
  </cols>
  <sheetData>
    <row r="1" spans="1:17" x14ac:dyDescent="0.35">
      <c r="A1" s="7" t="s">
        <v>0</v>
      </c>
      <c r="B1" s="7" t="s">
        <v>1</v>
      </c>
      <c r="C1" s="7" t="s">
        <v>2</v>
      </c>
      <c r="D1" s="7" t="s">
        <v>4</v>
      </c>
      <c r="E1" s="7" t="s">
        <v>47</v>
      </c>
      <c r="F1" s="7" t="s">
        <v>48</v>
      </c>
      <c r="G1" s="7" t="s">
        <v>49</v>
      </c>
      <c r="H1" s="7" t="s">
        <v>50</v>
      </c>
      <c r="I1" s="7" t="s">
        <v>51</v>
      </c>
      <c r="J1" s="7" t="s">
        <v>52</v>
      </c>
      <c r="K1" s="7" t="s">
        <v>53</v>
      </c>
      <c r="O1" s="7" t="s">
        <v>0</v>
      </c>
      <c r="P1" s="7" t="s">
        <v>47</v>
      </c>
    </row>
    <row r="2" spans="1:17" x14ac:dyDescent="0.35">
      <c r="A2" s="5">
        <v>1</v>
      </c>
      <c r="B2" s="5">
        <v>210</v>
      </c>
      <c r="C2" s="18">
        <v>0.8</v>
      </c>
      <c r="D2" s="5">
        <v>-74.423469387755063</v>
      </c>
      <c r="E2" s="5">
        <f>ABS(D2)</f>
        <v>74.423469387755063</v>
      </c>
      <c r="F2" s="5">
        <v>3</v>
      </c>
      <c r="G2" s="5">
        <v>10</v>
      </c>
      <c r="H2" s="5">
        <f>F2-G2</f>
        <v>-7</v>
      </c>
      <c r="I2" s="5">
        <f>H2^2</f>
        <v>49</v>
      </c>
      <c r="J2" s="5"/>
      <c r="K2" s="5"/>
      <c r="O2">
        <v>1</v>
      </c>
      <c r="P2">
        <v>74.423469387755063</v>
      </c>
      <c r="Q2">
        <v>10</v>
      </c>
    </row>
    <row r="3" spans="1:17" x14ac:dyDescent="0.35">
      <c r="A3" s="5">
        <v>2</v>
      </c>
      <c r="B3" s="5">
        <v>220</v>
      </c>
      <c r="C3" s="18">
        <v>0.8</v>
      </c>
      <c r="D3" s="5">
        <v>-64.423469387755063</v>
      </c>
      <c r="E3" s="5">
        <f t="shared" ref="E3:E21" si="0">ABS(D3)</f>
        <v>64.423469387755063</v>
      </c>
      <c r="F3" s="5">
        <v>3</v>
      </c>
      <c r="G3" s="5">
        <v>9</v>
      </c>
      <c r="H3" s="5">
        <f t="shared" ref="H3:H21" si="1">F3-G3</f>
        <v>-6</v>
      </c>
      <c r="I3" s="5">
        <f t="shared" ref="I3:I21" si="2">H3^2</f>
        <v>36</v>
      </c>
      <c r="J3" s="5"/>
      <c r="K3" s="5"/>
      <c r="O3">
        <v>2</v>
      </c>
      <c r="P3">
        <v>64.423469387755063</v>
      </c>
      <c r="Q3">
        <v>9</v>
      </c>
    </row>
    <row r="4" spans="1:17" x14ac:dyDescent="0.35">
      <c r="A4" s="5">
        <v>3</v>
      </c>
      <c r="B4" s="5">
        <v>230</v>
      </c>
      <c r="C4" s="18">
        <v>0.8</v>
      </c>
      <c r="D4" s="5">
        <v>-54.423469387755063</v>
      </c>
      <c r="E4" s="5">
        <f t="shared" si="0"/>
        <v>54.423469387755063</v>
      </c>
      <c r="F4" s="5">
        <v>3</v>
      </c>
      <c r="G4" s="5">
        <v>8</v>
      </c>
      <c r="H4" s="5">
        <f t="shared" si="1"/>
        <v>-5</v>
      </c>
      <c r="I4" s="5">
        <f t="shared" si="2"/>
        <v>25</v>
      </c>
      <c r="J4" s="5"/>
      <c r="K4" s="5"/>
      <c r="O4">
        <v>3</v>
      </c>
      <c r="P4">
        <v>54.423469387755063</v>
      </c>
      <c r="Q4">
        <v>8</v>
      </c>
    </row>
    <row r="5" spans="1:17" x14ac:dyDescent="0.35">
      <c r="A5" s="5">
        <v>4</v>
      </c>
      <c r="B5" s="5">
        <v>235</v>
      </c>
      <c r="C5" s="18">
        <v>0.8</v>
      </c>
      <c r="D5" s="5">
        <v>-49.423469387755063</v>
      </c>
      <c r="E5" s="5">
        <f t="shared" si="0"/>
        <v>49.423469387755063</v>
      </c>
      <c r="F5" s="5">
        <v>3</v>
      </c>
      <c r="G5" s="5">
        <v>7</v>
      </c>
      <c r="H5" s="5">
        <f t="shared" si="1"/>
        <v>-4</v>
      </c>
      <c r="I5" s="5">
        <f t="shared" si="2"/>
        <v>16</v>
      </c>
      <c r="J5" s="5"/>
      <c r="K5" s="5"/>
      <c r="O5">
        <v>4</v>
      </c>
      <c r="P5">
        <v>49.423469387755063</v>
      </c>
      <c r="Q5">
        <v>7</v>
      </c>
    </row>
    <row r="6" spans="1:17" x14ac:dyDescent="0.35">
      <c r="A6" s="5">
        <v>5</v>
      </c>
      <c r="B6" s="5">
        <v>240</v>
      </c>
      <c r="C6" s="18">
        <v>0.8</v>
      </c>
      <c r="D6" s="5">
        <v>-44.423469387755063</v>
      </c>
      <c r="E6" s="5">
        <f t="shared" si="0"/>
        <v>44.423469387755063</v>
      </c>
      <c r="F6" s="5">
        <v>3</v>
      </c>
      <c r="G6" s="5">
        <v>6</v>
      </c>
      <c r="H6" s="5">
        <f t="shared" si="1"/>
        <v>-3</v>
      </c>
      <c r="I6" s="5">
        <f t="shared" si="2"/>
        <v>9</v>
      </c>
      <c r="J6" s="5">
        <v>5</v>
      </c>
      <c r="K6" s="18">
        <f>(J6^3-J6)/12</f>
        <v>10</v>
      </c>
      <c r="O6">
        <v>5</v>
      </c>
      <c r="P6">
        <v>44.423469387755063</v>
      </c>
      <c r="Q6">
        <v>6</v>
      </c>
    </row>
    <row r="7" spans="1:17" x14ac:dyDescent="0.35">
      <c r="A7" s="5">
        <v>6</v>
      </c>
      <c r="B7" s="5">
        <v>405</v>
      </c>
      <c r="C7" s="19">
        <v>2</v>
      </c>
      <c r="D7" s="5">
        <v>-30.586734693877474</v>
      </c>
      <c r="E7" s="5">
        <f t="shared" si="0"/>
        <v>30.586734693877474</v>
      </c>
      <c r="F7" s="5">
        <v>8</v>
      </c>
      <c r="G7" s="5">
        <v>3</v>
      </c>
      <c r="H7" s="5">
        <f t="shared" si="1"/>
        <v>5</v>
      </c>
      <c r="I7" s="5">
        <f t="shared" si="2"/>
        <v>25</v>
      </c>
      <c r="J7" s="5"/>
      <c r="K7" s="5"/>
      <c r="O7">
        <v>6</v>
      </c>
      <c r="P7">
        <v>30.586734693877474</v>
      </c>
      <c r="Q7">
        <v>3</v>
      </c>
    </row>
    <row r="8" spans="1:17" x14ac:dyDescent="0.35">
      <c r="A8" s="5">
        <v>7</v>
      </c>
      <c r="B8" s="5">
        <v>415</v>
      </c>
      <c r="C8" s="19">
        <v>2</v>
      </c>
      <c r="D8" s="5">
        <v>-20.586734693877474</v>
      </c>
      <c r="E8" s="5">
        <f t="shared" si="0"/>
        <v>20.586734693877474</v>
      </c>
      <c r="F8" s="5">
        <v>8</v>
      </c>
      <c r="G8" s="5">
        <v>2</v>
      </c>
      <c r="H8" s="5">
        <f t="shared" si="1"/>
        <v>6</v>
      </c>
      <c r="I8" s="5">
        <f t="shared" si="2"/>
        <v>36</v>
      </c>
      <c r="J8" s="5"/>
      <c r="K8" s="5"/>
      <c r="O8">
        <v>7</v>
      </c>
      <c r="P8">
        <v>20.586734693877474</v>
      </c>
      <c r="Q8">
        <v>2</v>
      </c>
    </row>
    <row r="9" spans="1:17" x14ac:dyDescent="0.35">
      <c r="A9" s="5">
        <v>8</v>
      </c>
      <c r="B9" s="5">
        <v>450</v>
      </c>
      <c r="C9" s="19">
        <v>2</v>
      </c>
      <c r="D9" s="5">
        <v>14.413265306122526</v>
      </c>
      <c r="E9" s="5">
        <f t="shared" si="0"/>
        <v>14.413265306122526</v>
      </c>
      <c r="F9" s="5">
        <v>8</v>
      </c>
      <c r="G9" s="5">
        <v>1</v>
      </c>
      <c r="H9" s="5">
        <f t="shared" si="1"/>
        <v>7</v>
      </c>
      <c r="I9" s="5">
        <f t="shared" si="2"/>
        <v>49</v>
      </c>
      <c r="J9" s="5"/>
      <c r="K9" s="5"/>
      <c r="O9">
        <v>8</v>
      </c>
      <c r="P9">
        <v>14.413265306122526</v>
      </c>
      <c r="Q9">
        <v>1</v>
      </c>
    </row>
    <row r="10" spans="1:17" x14ac:dyDescent="0.35">
      <c r="A10" s="5">
        <v>9</v>
      </c>
      <c r="B10" s="5">
        <v>540</v>
      </c>
      <c r="C10" s="19">
        <v>2</v>
      </c>
      <c r="D10" s="5">
        <v>104.41326530612253</v>
      </c>
      <c r="E10" s="5">
        <f t="shared" si="0"/>
        <v>104.41326530612253</v>
      </c>
      <c r="F10" s="5">
        <v>8</v>
      </c>
      <c r="G10" s="5">
        <v>14</v>
      </c>
      <c r="H10" s="5">
        <f t="shared" si="1"/>
        <v>-6</v>
      </c>
      <c r="I10" s="5">
        <f t="shared" si="2"/>
        <v>36</v>
      </c>
      <c r="J10" s="5"/>
      <c r="K10" s="5"/>
      <c r="O10">
        <v>9</v>
      </c>
      <c r="P10">
        <v>104.41326530612253</v>
      </c>
      <c r="Q10">
        <v>14</v>
      </c>
    </row>
    <row r="11" spans="1:17" x14ac:dyDescent="0.35">
      <c r="A11" s="5">
        <v>10</v>
      </c>
      <c r="B11" s="5">
        <v>580</v>
      </c>
      <c r="C11" s="19">
        <v>2</v>
      </c>
      <c r="D11" s="5">
        <v>144.41326530612253</v>
      </c>
      <c r="E11" s="5">
        <f t="shared" si="0"/>
        <v>144.41326530612253</v>
      </c>
      <c r="F11" s="5">
        <v>8</v>
      </c>
      <c r="G11" s="5">
        <v>16</v>
      </c>
      <c r="H11" s="5">
        <f t="shared" si="1"/>
        <v>-8</v>
      </c>
      <c r="I11" s="5">
        <f t="shared" si="2"/>
        <v>64</v>
      </c>
      <c r="J11" s="5">
        <v>5</v>
      </c>
      <c r="K11" s="20">
        <f>(J11^3-J11)/12</f>
        <v>10</v>
      </c>
      <c r="O11">
        <v>10</v>
      </c>
      <c r="P11">
        <v>144.41326530612253</v>
      </c>
      <c r="Q11">
        <v>16</v>
      </c>
    </row>
    <row r="12" spans="1:17" x14ac:dyDescent="0.35">
      <c r="A12" s="5">
        <v>11</v>
      </c>
      <c r="B12" s="5">
        <v>650</v>
      </c>
      <c r="C12" s="18">
        <v>4</v>
      </c>
      <c r="D12" s="5">
        <v>-37.525510204081684</v>
      </c>
      <c r="E12" s="5">
        <f t="shared" si="0"/>
        <v>37.525510204081684</v>
      </c>
      <c r="F12" s="5">
        <v>13</v>
      </c>
      <c r="G12" s="5">
        <v>4</v>
      </c>
      <c r="H12" s="5">
        <f t="shared" si="1"/>
        <v>9</v>
      </c>
      <c r="I12" s="5">
        <f t="shared" si="2"/>
        <v>81</v>
      </c>
      <c r="J12" s="5"/>
      <c r="K12" s="5"/>
      <c r="O12">
        <v>11</v>
      </c>
      <c r="P12">
        <v>37.525510204081684</v>
      </c>
      <c r="Q12">
        <v>4</v>
      </c>
    </row>
    <row r="13" spans="1:17" x14ac:dyDescent="0.35">
      <c r="A13" s="5">
        <v>12</v>
      </c>
      <c r="B13" s="5">
        <v>600</v>
      </c>
      <c r="C13" s="18">
        <v>4</v>
      </c>
      <c r="D13" s="5">
        <v>-87.525510204081684</v>
      </c>
      <c r="E13" s="5">
        <f t="shared" si="0"/>
        <v>87.525510204081684</v>
      </c>
      <c r="F13" s="5">
        <v>13</v>
      </c>
      <c r="G13" s="5">
        <v>12</v>
      </c>
      <c r="H13" s="5">
        <f t="shared" si="1"/>
        <v>1</v>
      </c>
      <c r="I13" s="5">
        <f t="shared" si="2"/>
        <v>1</v>
      </c>
      <c r="J13" s="5"/>
      <c r="K13" s="5"/>
      <c r="O13">
        <v>12</v>
      </c>
      <c r="P13">
        <v>87.525510204081684</v>
      </c>
      <c r="Q13">
        <v>12</v>
      </c>
    </row>
    <row r="14" spans="1:17" x14ac:dyDescent="0.35">
      <c r="A14" s="5">
        <v>13</v>
      </c>
      <c r="B14" s="5">
        <v>790</v>
      </c>
      <c r="C14" s="18">
        <v>4</v>
      </c>
      <c r="D14" s="5">
        <v>102.47448979591832</v>
      </c>
      <c r="E14" s="5">
        <f t="shared" si="0"/>
        <v>102.47448979591832</v>
      </c>
      <c r="F14" s="5">
        <v>13</v>
      </c>
      <c r="G14" s="5">
        <v>13</v>
      </c>
      <c r="H14" s="5">
        <f t="shared" si="1"/>
        <v>0</v>
      </c>
      <c r="I14" s="5">
        <f t="shared" si="2"/>
        <v>0</v>
      </c>
      <c r="J14" s="5"/>
      <c r="K14" s="5"/>
      <c r="O14">
        <v>13</v>
      </c>
      <c r="P14">
        <v>102.47448979591832</v>
      </c>
      <c r="Q14">
        <v>13</v>
      </c>
    </row>
    <row r="15" spans="1:17" x14ac:dyDescent="0.35">
      <c r="A15" s="5">
        <v>14</v>
      </c>
      <c r="B15" s="5">
        <v>820</v>
      </c>
      <c r="C15" s="18">
        <v>4</v>
      </c>
      <c r="D15" s="5">
        <v>132.47448979591832</v>
      </c>
      <c r="E15" s="5">
        <f t="shared" si="0"/>
        <v>132.47448979591832</v>
      </c>
      <c r="F15" s="5">
        <v>13</v>
      </c>
      <c r="G15" s="5">
        <v>15</v>
      </c>
      <c r="H15" s="5">
        <f t="shared" si="1"/>
        <v>-2</v>
      </c>
      <c r="I15" s="5">
        <f t="shared" si="2"/>
        <v>4</v>
      </c>
      <c r="J15" s="5"/>
      <c r="K15" s="5"/>
      <c r="O15">
        <v>14</v>
      </c>
      <c r="P15">
        <v>132.47448979591832</v>
      </c>
      <c r="Q15">
        <v>15</v>
      </c>
    </row>
    <row r="16" spans="1:17" x14ac:dyDescent="0.35">
      <c r="A16" s="5">
        <v>15</v>
      </c>
      <c r="B16" s="5">
        <v>900</v>
      </c>
      <c r="C16" s="18">
        <v>4</v>
      </c>
      <c r="D16" s="5">
        <v>212.47448979591832</v>
      </c>
      <c r="E16" s="5">
        <f t="shared" si="0"/>
        <v>212.47448979591832</v>
      </c>
      <c r="F16" s="5">
        <v>13</v>
      </c>
      <c r="G16" s="5">
        <v>17</v>
      </c>
      <c r="H16" s="5">
        <f t="shared" si="1"/>
        <v>-4</v>
      </c>
      <c r="I16" s="5">
        <f t="shared" si="2"/>
        <v>16</v>
      </c>
      <c r="J16" s="5">
        <v>5</v>
      </c>
      <c r="K16" s="18">
        <f>(J16^3-J16)/12</f>
        <v>10</v>
      </c>
      <c r="O16">
        <v>15</v>
      </c>
      <c r="P16">
        <v>212.47448979591832</v>
      </c>
      <c r="Q16">
        <v>17</v>
      </c>
    </row>
    <row r="17" spans="1:17" x14ac:dyDescent="0.35">
      <c r="A17" s="5">
        <v>16</v>
      </c>
      <c r="B17" s="5">
        <v>550</v>
      </c>
      <c r="C17" s="19">
        <v>6</v>
      </c>
      <c r="D17" s="5">
        <v>-389.46428571428578</v>
      </c>
      <c r="E17" s="5">
        <f t="shared" si="0"/>
        <v>389.46428571428578</v>
      </c>
      <c r="F17" s="5">
        <v>18</v>
      </c>
      <c r="G17" s="5">
        <v>20</v>
      </c>
      <c r="H17" s="5">
        <f t="shared" si="1"/>
        <v>-2</v>
      </c>
      <c r="I17" s="5">
        <f t="shared" si="2"/>
        <v>4</v>
      </c>
      <c r="J17" s="5"/>
      <c r="K17" s="5"/>
      <c r="O17">
        <v>16</v>
      </c>
      <c r="P17">
        <v>389.46428571428578</v>
      </c>
      <c r="Q17">
        <v>20</v>
      </c>
    </row>
    <row r="18" spans="1:17" x14ac:dyDescent="0.35">
      <c r="A18" s="5">
        <v>17</v>
      </c>
      <c r="B18" s="5">
        <v>700</v>
      </c>
      <c r="C18" s="19">
        <v>6</v>
      </c>
      <c r="D18" s="5">
        <v>-239.46428571428578</v>
      </c>
      <c r="E18" s="5">
        <f t="shared" si="0"/>
        <v>239.46428571428578</v>
      </c>
      <c r="F18" s="5">
        <v>18</v>
      </c>
      <c r="G18" s="5">
        <v>18</v>
      </c>
      <c r="H18" s="5">
        <f t="shared" si="1"/>
        <v>0</v>
      </c>
      <c r="I18" s="5">
        <f t="shared" si="2"/>
        <v>0</v>
      </c>
      <c r="J18" s="5"/>
      <c r="K18" s="5"/>
      <c r="O18">
        <v>17</v>
      </c>
      <c r="P18">
        <v>239.46428571428578</v>
      </c>
      <c r="Q18">
        <v>18</v>
      </c>
    </row>
    <row r="19" spans="1:17" x14ac:dyDescent="0.35">
      <c r="A19" s="5">
        <v>18</v>
      </c>
      <c r="B19" s="5">
        <v>1020</v>
      </c>
      <c r="C19" s="19">
        <v>6</v>
      </c>
      <c r="D19" s="5">
        <v>80.535714285714221</v>
      </c>
      <c r="E19" s="5">
        <f t="shared" si="0"/>
        <v>80.535714285714221</v>
      </c>
      <c r="F19" s="5">
        <v>18</v>
      </c>
      <c r="G19" s="5">
        <v>11</v>
      </c>
      <c r="H19" s="5">
        <f t="shared" si="1"/>
        <v>7</v>
      </c>
      <c r="I19" s="5">
        <f t="shared" si="2"/>
        <v>49</v>
      </c>
      <c r="J19" s="5"/>
      <c r="K19" s="5"/>
      <c r="O19">
        <v>18</v>
      </c>
      <c r="P19">
        <v>80.535714285714221</v>
      </c>
      <c r="Q19">
        <v>11</v>
      </c>
    </row>
    <row r="20" spans="1:17" x14ac:dyDescent="0.35">
      <c r="A20" s="5">
        <v>19</v>
      </c>
      <c r="B20" s="5">
        <v>1200</v>
      </c>
      <c r="C20" s="19">
        <v>6</v>
      </c>
      <c r="D20" s="5">
        <v>260.53571428571422</v>
      </c>
      <c r="E20" s="5">
        <f t="shared" si="0"/>
        <v>260.53571428571422</v>
      </c>
      <c r="F20" s="5">
        <v>18</v>
      </c>
      <c r="G20" s="5">
        <v>19</v>
      </c>
      <c r="H20" s="5">
        <f t="shared" si="1"/>
        <v>-1</v>
      </c>
      <c r="I20" s="5">
        <f t="shared" si="2"/>
        <v>1</v>
      </c>
      <c r="J20" s="5"/>
      <c r="K20" s="5"/>
      <c r="O20">
        <v>19</v>
      </c>
      <c r="P20">
        <v>260.53571428571422</v>
      </c>
      <c r="Q20">
        <v>19</v>
      </c>
    </row>
    <row r="21" spans="1:17" x14ac:dyDescent="0.35">
      <c r="A21" s="5">
        <v>20</v>
      </c>
      <c r="B21" s="5">
        <v>980</v>
      </c>
      <c r="C21" s="19">
        <v>6</v>
      </c>
      <c r="D21" s="5">
        <v>40.535714285714221</v>
      </c>
      <c r="E21" s="5">
        <f t="shared" si="0"/>
        <v>40.535714285714221</v>
      </c>
      <c r="F21" s="5">
        <v>18</v>
      </c>
      <c r="G21" s="5">
        <v>5</v>
      </c>
      <c r="H21" s="5">
        <f t="shared" si="1"/>
        <v>13</v>
      </c>
      <c r="I21" s="5">
        <f t="shared" si="2"/>
        <v>169</v>
      </c>
      <c r="J21" s="5">
        <v>5</v>
      </c>
      <c r="K21" s="20">
        <f>(J21^3-J21)/12</f>
        <v>10</v>
      </c>
      <c r="O21">
        <v>20</v>
      </c>
      <c r="P21">
        <v>40.535714285714221</v>
      </c>
      <c r="Q21">
        <v>5</v>
      </c>
    </row>
    <row r="22" spans="1:17" x14ac:dyDescent="0.35">
      <c r="K22">
        <f>SUM(K2:K21)</f>
        <v>40</v>
      </c>
    </row>
    <row r="23" spans="1:17" x14ac:dyDescent="0.35">
      <c r="N23" t="s">
        <v>55</v>
      </c>
    </row>
    <row r="24" spans="1:17" x14ac:dyDescent="0.35">
      <c r="N24" t="s">
        <v>56</v>
      </c>
    </row>
    <row r="25" spans="1:17" x14ac:dyDescent="0.35">
      <c r="N25" t="s">
        <v>57</v>
      </c>
    </row>
    <row r="26" spans="1:17" x14ac:dyDescent="0.35">
      <c r="N26" t="s">
        <v>58</v>
      </c>
    </row>
    <row r="31" spans="1:17" ht="18.5" x14ac:dyDescent="0.45">
      <c r="G31" s="13" t="s">
        <v>59</v>
      </c>
    </row>
    <row r="33" spans="2:15" x14ac:dyDescent="0.35">
      <c r="G33" s="17" t="s">
        <v>60</v>
      </c>
      <c r="H33" s="5">
        <f>1-((6*SUM(I2:I21)/(COUNTA(A2:A21)^3-COUNTA(A2:A21))))</f>
        <v>0.49624060150375937</v>
      </c>
    </row>
    <row r="42" spans="2:15" ht="26" x14ac:dyDescent="0.6">
      <c r="B42" s="14" t="s">
        <v>62</v>
      </c>
    </row>
    <row r="45" spans="2:15" x14ac:dyDescent="0.35">
      <c r="L45" s="17" t="s">
        <v>63</v>
      </c>
      <c r="M45" s="5">
        <f>(COUNTA($A$2:$A$21)^3-COUNTA($A$2:$A$21))/12-K22</f>
        <v>625</v>
      </c>
      <c r="O45" t="s">
        <v>61</v>
      </c>
    </row>
    <row r="47" spans="2:15" x14ac:dyDescent="0.35">
      <c r="L47" s="17" t="s">
        <v>64</v>
      </c>
      <c r="M47" s="5">
        <f>(COUNTA($A$2:$A$21)^3-COUNTA(A2:A21))/12</f>
        <v>665</v>
      </c>
      <c r="O47" t="s">
        <v>65</v>
      </c>
    </row>
    <row r="49" spans="12:15" x14ac:dyDescent="0.35">
      <c r="L49" s="17" t="s">
        <v>60</v>
      </c>
      <c r="M49" s="6">
        <f>((M45+M47-SUM(I2:I21))/(2*SQRT(M45*M47)))</f>
        <v>0.4808513752842784</v>
      </c>
    </row>
    <row r="54" spans="12:15" x14ac:dyDescent="0.35">
      <c r="L54" s="17" t="s">
        <v>53</v>
      </c>
      <c r="M54">
        <f>M49*SQRT((20-2)/(1-M49^2))</f>
        <v>2.3267275093793742</v>
      </c>
    </row>
    <row r="55" spans="12:15" x14ac:dyDescent="0.35">
      <c r="L55" s="17" t="s">
        <v>66</v>
      </c>
      <c r="M55">
        <f>_xlfn.T.DIST.2T(M54,18)</f>
        <v>3.1854031921014873E-2</v>
      </c>
      <c r="O55" t="s">
        <v>67</v>
      </c>
    </row>
  </sheetData>
  <sortState xmlns:xlrd2="http://schemas.microsoft.com/office/spreadsheetml/2017/richdata2" ref="O2:Q21">
    <sortCondition ref="O2:O2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A67D-815A-452A-9CFA-51E76BFB71FE}">
  <dimension ref="A1:I66"/>
  <sheetViews>
    <sheetView tabSelected="1" zoomScale="85" zoomScaleNormal="85" workbookViewId="0">
      <selection activeCell="B43" sqref="B43"/>
    </sheetView>
  </sheetViews>
  <sheetFormatPr defaultRowHeight="14.5" x14ac:dyDescent="0.35"/>
  <cols>
    <col min="8" max="8" width="27.08984375" bestFit="1" customWidth="1"/>
  </cols>
  <sheetData>
    <row r="1" spans="1:7" x14ac:dyDescent="0.35">
      <c r="A1" s="7" t="s">
        <v>54</v>
      </c>
      <c r="B1" s="7" t="s">
        <v>1</v>
      </c>
      <c r="C1" s="7" t="s">
        <v>2</v>
      </c>
      <c r="E1" s="3"/>
      <c r="F1" s="3" t="s">
        <v>20</v>
      </c>
      <c r="G1" s="3" t="s">
        <v>21</v>
      </c>
    </row>
    <row r="2" spans="1:7" x14ac:dyDescent="0.35">
      <c r="A2" s="22">
        <v>1</v>
      </c>
      <c r="B2" s="22">
        <v>210</v>
      </c>
      <c r="C2" s="22">
        <v>0.8</v>
      </c>
      <c r="E2" s="1" t="s">
        <v>16</v>
      </c>
      <c r="F2" s="1">
        <v>1</v>
      </c>
      <c r="G2" s="1">
        <v>47841.428571428572</v>
      </c>
    </row>
    <row r="3" spans="1:7" x14ac:dyDescent="0.35">
      <c r="A3" s="22">
        <v>2</v>
      </c>
      <c r="B3" s="22">
        <v>220</v>
      </c>
      <c r="C3" s="22">
        <v>0.8</v>
      </c>
      <c r="E3" s="1" t="s">
        <v>17</v>
      </c>
      <c r="F3" s="1">
        <v>5</v>
      </c>
      <c r="G3" s="11">
        <v>630.00000000000045</v>
      </c>
    </row>
    <row r="4" spans="1:7" ht="15" thickBot="1" x14ac:dyDescent="0.4">
      <c r="A4" s="22">
        <v>3</v>
      </c>
      <c r="B4" s="22">
        <v>230</v>
      </c>
      <c r="C4" s="22">
        <v>0.8</v>
      </c>
      <c r="E4" s="2" t="s">
        <v>18</v>
      </c>
      <c r="F4" s="2">
        <v>6</v>
      </c>
      <c r="G4" s="2">
        <v>48471.428571428572</v>
      </c>
    </row>
    <row r="5" spans="1:7" x14ac:dyDescent="0.35">
      <c r="A5" s="22">
        <v>4</v>
      </c>
      <c r="B5" s="22">
        <v>235</v>
      </c>
      <c r="C5" s="22">
        <v>0.8</v>
      </c>
    </row>
    <row r="6" spans="1:7" x14ac:dyDescent="0.35">
      <c r="A6" s="22">
        <v>5</v>
      </c>
      <c r="B6" s="22">
        <v>240</v>
      </c>
      <c r="C6" s="22">
        <v>0.8</v>
      </c>
    </row>
    <row r="7" spans="1:7" x14ac:dyDescent="0.35">
      <c r="A7" s="22">
        <v>6</v>
      </c>
      <c r="B7" s="22">
        <v>405</v>
      </c>
      <c r="C7" s="22">
        <v>2</v>
      </c>
    </row>
    <row r="8" spans="1:7" x14ac:dyDescent="0.35">
      <c r="A8" s="22">
        <v>7</v>
      </c>
      <c r="B8" s="22">
        <v>415</v>
      </c>
      <c r="C8" s="22">
        <v>2</v>
      </c>
    </row>
    <row r="9" spans="1:7" x14ac:dyDescent="0.35">
      <c r="A9" s="5">
        <v>8</v>
      </c>
      <c r="B9" s="5">
        <v>450</v>
      </c>
      <c r="C9" s="5">
        <v>2</v>
      </c>
    </row>
    <row r="10" spans="1:7" x14ac:dyDescent="0.35">
      <c r="A10" s="5">
        <v>9</v>
      </c>
      <c r="B10" s="5">
        <v>540</v>
      </c>
      <c r="C10" s="5">
        <v>2</v>
      </c>
    </row>
    <row r="11" spans="1:7" x14ac:dyDescent="0.35">
      <c r="A11" s="5">
        <v>10</v>
      </c>
      <c r="B11" s="5">
        <v>580</v>
      </c>
      <c r="C11" s="5">
        <v>2</v>
      </c>
    </row>
    <row r="12" spans="1:7" x14ac:dyDescent="0.35">
      <c r="A12" s="5">
        <v>11</v>
      </c>
      <c r="B12" s="5">
        <v>650</v>
      </c>
      <c r="C12" s="5">
        <v>4</v>
      </c>
    </row>
    <row r="13" spans="1:7" x14ac:dyDescent="0.35">
      <c r="A13" s="5">
        <v>12</v>
      </c>
      <c r="B13" s="5">
        <v>600</v>
      </c>
      <c r="C13" s="5">
        <v>4</v>
      </c>
    </row>
    <row r="14" spans="1:7" x14ac:dyDescent="0.35">
      <c r="A14" s="5">
        <v>13</v>
      </c>
      <c r="B14" s="5">
        <v>790</v>
      </c>
      <c r="C14" s="5">
        <v>4</v>
      </c>
    </row>
    <row r="15" spans="1:7" ht="15" thickBot="1" x14ac:dyDescent="0.4">
      <c r="A15" s="21">
        <v>14</v>
      </c>
      <c r="B15" s="21">
        <v>820</v>
      </c>
      <c r="C15" s="21">
        <v>4</v>
      </c>
    </row>
    <row r="16" spans="1:7" x14ac:dyDescent="0.35">
      <c r="A16" s="21">
        <v>15</v>
      </c>
      <c r="B16" s="21">
        <v>900</v>
      </c>
      <c r="C16" s="21">
        <v>4</v>
      </c>
      <c r="E16" s="3"/>
      <c r="F16" s="3" t="s">
        <v>20</v>
      </c>
      <c r="G16" s="3" t="s">
        <v>21</v>
      </c>
    </row>
    <row r="17" spans="1:9" x14ac:dyDescent="0.35">
      <c r="A17" s="21">
        <v>16</v>
      </c>
      <c r="B17" s="21">
        <v>550</v>
      </c>
      <c r="C17" s="21">
        <v>6</v>
      </c>
      <c r="E17" s="1" t="s">
        <v>16</v>
      </c>
      <c r="F17" s="1">
        <v>1</v>
      </c>
      <c r="G17" s="1">
        <v>1285.7142857142608</v>
      </c>
    </row>
    <row r="18" spans="1:9" x14ac:dyDescent="0.35">
      <c r="A18" s="21">
        <v>17</v>
      </c>
      <c r="B18" s="21">
        <v>700</v>
      </c>
      <c r="C18" s="21">
        <v>6</v>
      </c>
      <c r="E18" s="1" t="s">
        <v>17</v>
      </c>
      <c r="F18" s="1">
        <v>5</v>
      </c>
      <c r="G18" s="11">
        <v>276000</v>
      </c>
    </row>
    <row r="19" spans="1:9" ht="15" thickBot="1" x14ac:dyDescent="0.4">
      <c r="A19" s="21">
        <v>18</v>
      </c>
      <c r="B19" s="21">
        <v>1020</v>
      </c>
      <c r="C19" s="21">
        <v>6</v>
      </c>
      <c r="E19" s="2" t="s">
        <v>18</v>
      </c>
      <c r="F19" s="2">
        <v>6</v>
      </c>
      <c r="G19" s="2">
        <v>277285.71428571426</v>
      </c>
    </row>
    <row r="20" spans="1:9" x14ac:dyDescent="0.35">
      <c r="A20" s="21">
        <v>19</v>
      </c>
      <c r="B20" s="21">
        <v>1200</v>
      </c>
      <c r="C20" s="21">
        <v>6</v>
      </c>
    </row>
    <row r="21" spans="1:9" x14ac:dyDescent="0.35">
      <c r="A21" s="21">
        <v>20</v>
      </c>
      <c r="B21" s="21">
        <v>980</v>
      </c>
      <c r="C21" s="21">
        <v>6</v>
      </c>
    </row>
    <row r="23" spans="1:9" x14ac:dyDescent="0.35">
      <c r="A23" t="s">
        <v>68</v>
      </c>
      <c r="B23">
        <f>COUNTA(A2:A21)/3</f>
        <v>6.666666666666667</v>
      </c>
    </row>
    <row r="25" spans="1:9" x14ac:dyDescent="0.35">
      <c r="A25" t="s">
        <v>69</v>
      </c>
      <c r="B25">
        <f>(20-B23)/2</f>
        <v>6.6666666666666661</v>
      </c>
    </row>
    <row r="29" spans="1:9" x14ac:dyDescent="0.35">
      <c r="E29" s="7" t="s">
        <v>72</v>
      </c>
      <c r="F29" s="11">
        <v>276000</v>
      </c>
    </row>
    <row r="30" spans="1:9" x14ac:dyDescent="0.35">
      <c r="E30" s="7" t="s">
        <v>73</v>
      </c>
      <c r="F30" s="11">
        <v>630.00000000000045</v>
      </c>
      <c r="H30" s="23" t="s">
        <v>74</v>
      </c>
      <c r="I30">
        <f>F29/F30</f>
        <v>438.09523809523779</v>
      </c>
    </row>
    <row r="35" spans="1:9" x14ac:dyDescent="0.35">
      <c r="B35" t="s">
        <v>75</v>
      </c>
      <c r="C35">
        <v>1</v>
      </c>
      <c r="E35" t="s">
        <v>76</v>
      </c>
      <c r="F35">
        <v>7</v>
      </c>
      <c r="G35">
        <v>13</v>
      </c>
      <c r="I35">
        <f>(20-7)/(2-1)</f>
        <v>13</v>
      </c>
    </row>
    <row r="36" spans="1:9" x14ac:dyDescent="0.35">
      <c r="B36" t="s">
        <v>41</v>
      </c>
      <c r="C36">
        <v>20</v>
      </c>
      <c r="F36" t="s">
        <v>77</v>
      </c>
    </row>
    <row r="38" spans="1:9" x14ac:dyDescent="0.35">
      <c r="A38" t="s">
        <v>78</v>
      </c>
    </row>
    <row r="40" spans="1:9" x14ac:dyDescent="0.35">
      <c r="D40" t="s">
        <v>79</v>
      </c>
      <c r="F40">
        <f>_xlfn.F.INV.RT(0.05,I35,I35)</f>
        <v>2.5769270844729792</v>
      </c>
      <c r="H40" s="24">
        <f>_xlfn.F.DIST.RT(I30,13,13)</f>
        <v>5.8564459366625069E-15</v>
      </c>
    </row>
    <row r="42" spans="1:9" x14ac:dyDescent="0.35">
      <c r="H42" t="s">
        <v>80</v>
      </c>
    </row>
    <row r="66" spans="8:8" x14ac:dyDescent="0.35">
      <c r="H66" t="s">
        <v>70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E0C3-DD9B-4CB8-B83A-48CB2138D96C}">
  <dimension ref="A1:I18"/>
  <sheetViews>
    <sheetView workbookViewId="0">
      <selection activeCell="C28" sqref="C28"/>
    </sheetView>
  </sheetViews>
  <sheetFormatPr defaultRowHeight="14.5" x14ac:dyDescent="0.35"/>
  <sheetData>
    <row r="1" spans="1:9" x14ac:dyDescent="0.35">
      <c r="A1" t="s">
        <v>8</v>
      </c>
    </row>
    <row r="2" spans="1:9" ht="15" thickBot="1" x14ac:dyDescent="0.4"/>
    <row r="3" spans="1:9" x14ac:dyDescent="0.35">
      <c r="A3" s="4" t="s">
        <v>9</v>
      </c>
      <c r="B3" s="4"/>
    </row>
    <row r="4" spans="1:9" x14ac:dyDescent="0.35">
      <c r="A4" s="1" t="s">
        <v>10</v>
      </c>
      <c r="B4" s="1">
        <v>0.99348007152629592</v>
      </c>
    </row>
    <row r="5" spans="1:9" x14ac:dyDescent="0.35">
      <c r="A5" s="1" t="s">
        <v>11</v>
      </c>
      <c r="B5" s="1">
        <v>0.98700265251989394</v>
      </c>
    </row>
    <row r="6" spans="1:9" x14ac:dyDescent="0.35">
      <c r="A6" s="1" t="s">
        <v>12</v>
      </c>
      <c r="B6" s="1">
        <v>0.98440318302387264</v>
      </c>
    </row>
    <row r="7" spans="1:9" x14ac:dyDescent="0.35">
      <c r="A7" s="1" t="s">
        <v>13</v>
      </c>
      <c r="B7" s="1">
        <v>11.224972160321828</v>
      </c>
    </row>
    <row r="8" spans="1:9" ht="15" thickBot="1" x14ac:dyDescent="0.4">
      <c r="A8" s="2" t="s">
        <v>14</v>
      </c>
      <c r="B8" s="2">
        <v>7</v>
      </c>
    </row>
    <row r="10" spans="1:9" ht="15" thickBot="1" x14ac:dyDescent="0.4">
      <c r="A10" t="s">
        <v>15</v>
      </c>
    </row>
    <row r="11" spans="1:9" x14ac:dyDescent="0.35">
      <c r="A11" s="3"/>
      <c r="B11" s="3" t="s">
        <v>20</v>
      </c>
      <c r="C11" s="3" t="s">
        <v>21</v>
      </c>
      <c r="D11" s="3" t="s">
        <v>22</v>
      </c>
      <c r="E11" s="3" t="s">
        <v>23</v>
      </c>
      <c r="F11" s="3" t="s">
        <v>24</v>
      </c>
    </row>
    <row r="12" spans="1:9" x14ac:dyDescent="0.35">
      <c r="A12" s="1" t="s">
        <v>16</v>
      </c>
      <c r="B12" s="1">
        <v>1</v>
      </c>
      <c r="C12" s="1">
        <v>47841.428571428572</v>
      </c>
      <c r="D12" s="1">
        <v>47841.428571428572</v>
      </c>
      <c r="E12" s="1">
        <v>379.69387755102014</v>
      </c>
      <c r="F12" s="1">
        <v>6.5696512637530782E-6</v>
      </c>
    </row>
    <row r="13" spans="1:9" x14ac:dyDescent="0.35">
      <c r="A13" s="1" t="s">
        <v>17</v>
      </c>
      <c r="B13" s="1">
        <v>5</v>
      </c>
      <c r="C13" s="1">
        <v>630.00000000000045</v>
      </c>
      <c r="D13" s="1">
        <v>126.00000000000009</v>
      </c>
      <c r="E13" s="1"/>
      <c r="F13" s="1"/>
    </row>
    <row r="14" spans="1:9" ht="15" thickBot="1" x14ac:dyDescent="0.4">
      <c r="A14" s="2" t="s">
        <v>18</v>
      </c>
      <c r="B14" s="2">
        <v>6</v>
      </c>
      <c r="C14" s="2">
        <v>48471.428571428572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25</v>
      </c>
      <c r="C16" s="3" t="s">
        <v>13</v>
      </c>
      <c r="D16" s="3" t="s">
        <v>26</v>
      </c>
      <c r="E16" s="3" t="s">
        <v>27</v>
      </c>
      <c r="F16" s="3" t="s">
        <v>28</v>
      </c>
      <c r="G16" s="3" t="s">
        <v>29</v>
      </c>
      <c r="H16" s="3" t="s">
        <v>30</v>
      </c>
      <c r="I16" s="3" t="s">
        <v>31</v>
      </c>
    </row>
    <row r="17" spans="1:9" x14ac:dyDescent="0.35">
      <c r="A17" s="1" t="s">
        <v>19</v>
      </c>
      <c r="B17" s="1">
        <v>105</v>
      </c>
      <c r="C17" s="1">
        <v>9.8994949366116707</v>
      </c>
      <c r="D17" s="1">
        <v>10.606601717798208</v>
      </c>
      <c r="E17" s="1">
        <v>1.2880299149572544E-4</v>
      </c>
      <c r="F17" s="1">
        <v>79.552538133972362</v>
      </c>
      <c r="G17" s="1">
        <v>130.44746186602762</v>
      </c>
      <c r="H17" s="1">
        <v>79.552538133972362</v>
      </c>
      <c r="I17" s="1">
        <v>130.44746186602762</v>
      </c>
    </row>
    <row r="18" spans="1:9" ht="15" thickBot="1" x14ac:dyDescent="0.4">
      <c r="A18" s="2" t="s">
        <v>2</v>
      </c>
      <c r="B18" s="2">
        <v>152.5</v>
      </c>
      <c r="C18" s="2">
        <v>7.8262379212492679</v>
      </c>
      <c r="D18" s="2">
        <v>19.485735232498158</v>
      </c>
      <c r="E18" s="2">
        <v>6.5696512637530782E-6</v>
      </c>
      <c r="F18" s="2">
        <v>132.38201495826851</v>
      </c>
      <c r="G18" s="2">
        <v>172.61798504173149</v>
      </c>
      <c r="H18" s="2">
        <v>132.38201495826851</v>
      </c>
      <c r="I18" s="2">
        <v>172.61798504173149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339AE-1978-4E6E-A3D5-B4B920A791E4}">
  <dimension ref="A1:I18"/>
  <sheetViews>
    <sheetView workbookViewId="0">
      <selection activeCell="A11" sqref="A11:C14"/>
    </sheetView>
  </sheetViews>
  <sheetFormatPr defaultRowHeight="14.5" x14ac:dyDescent="0.35"/>
  <sheetData>
    <row r="1" spans="1:9" x14ac:dyDescent="0.35">
      <c r="A1" t="s">
        <v>8</v>
      </c>
    </row>
    <row r="2" spans="1:9" ht="15" thickBot="1" x14ac:dyDescent="0.4"/>
    <row r="3" spans="1:9" x14ac:dyDescent="0.35">
      <c r="A3" s="4" t="s">
        <v>9</v>
      </c>
      <c r="B3" s="4"/>
    </row>
    <row r="4" spans="1:9" x14ac:dyDescent="0.35">
      <c r="A4" s="1" t="s">
        <v>10</v>
      </c>
      <c r="B4" s="1">
        <v>6.8093943653509972E-2</v>
      </c>
    </row>
    <row r="5" spans="1:9" x14ac:dyDescent="0.35">
      <c r="A5" s="1" t="s">
        <v>11</v>
      </c>
      <c r="B5" s="1">
        <v>4.636785162287391E-3</v>
      </c>
    </row>
    <row r="6" spans="1:9" x14ac:dyDescent="0.35">
      <c r="A6" s="1" t="s">
        <v>12</v>
      </c>
      <c r="B6" s="1">
        <v>-0.19443585780525513</v>
      </c>
    </row>
    <row r="7" spans="1:9" x14ac:dyDescent="0.35">
      <c r="A7" s="1" t="s">
        <v>13</v>
      </c>
      <c r="B7" s="1">
        <v>234.94680248941461</v>
      </c>
    </row>
    <row r="8" spans="1:9" ht="15" thickBot="1" x14ac:dyDescent="0.4">
      <c r="A8" s="2" t="s">
        <v>14</v>
      </c>
      <c r="B8" s="2">
        <v>7</v>
      </c>
    </row>
    <row r="10" spans="1:9" ht="15" thickBot="1" x14ac:dyDescent="0.4">
      <c r="A10" t="s">
        <v>15</v>
      </c>
    </row>
    <row r="11" spans="1:9" x14ac:dyDescent="0.35">
      <c r="A11" s="3"/>
      <c r="B11" s="3" t="s">
        <v>20</v>
      </c>
      <c r="C11" s="3" t="s">
        <v>21</v>
      </c>
      <c r="D11" s="3" t="s">
        <v>22</v>
      </c>
      <c r="E11" s="3" t="s">
        <v>23</v>
      </c>
      <c r="F11" s="3" t="s">
        <v>24</v>
      </c>
    </row>
    <row r="12" spans="1:9" x14ac:dyDescent="0.35">
      <c r="A12" s="1" t="s">
        <v>16</v>
      </c>
      <c r="B12" s="1">
        <v>1</v>
      </c>
      <c r="C12" s="1">
        <v>1285.7142857142608</v>
      </c>
      <c r="D12" s="1">
        <v>1285.7142857142608</v>
      </c>
      <c r="E12" s="1">
        <v>2.3291925465838057E-2</v>
      </c>
      <c r="F12" s="1">
        <v>0.88466795028416834</v>
      </c>
    </row>
    <row r="13" spans="1:9" x14ac:dyDescent="0.35">
      <c r="A13" s="1" t="s">
        <v>17</v>
      </c>
      <c r="B13" s="1">
        <v>5</v>
      </c>
      <c r="C13" s="1">
        <v>276000</v>
      </c>
      <c r="D13" s="1">
        <v>55200</v>
      </c>
      <c r="E13" s="1"/>
      <c r="F13" s="1"/>
    </row>
    <row r="14" spans="1:9" ht="15" thickBot="1" x14ac:dyDescent="0.4">
      <c r="A14" s="2" t="s">
        <v>18</v>
      </c>
      <c r="B14" s="2">
        <v>6</v>
      </c>
      <c r="C14" s="2">
        <v>277285.71428571426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25</v>
      </c>
      <c r="C16" s="3" t="s">
        <v>13</v>
      </c>
      <c r="D16" s="3" t="s">
        <v>26</v>
      </c>
      <c r="E16" s="3" t="s">
        <v>27</v>
      </c>
      <c r="F16" s="3" t="s">
        <v>28</v>
      </c>
      <c r="G16" s="3" t="s">
        <v>29</v>
      </c>
      <c r="H16" s="3" t="s">
        <v>30</v>
      </c>
      <c r="I16" s="3" t="s">
        <v>31</v>
      </c>
    </row>
    <row r="17" spans="1:9" x14ac:dyDescent="0.35">
      <c r="A17" s="1" t="s">
        <v>19</v>
      </c>
      <c r="B17" s="1">
        <v>800</v>
      </c>
      <c r="C17" s="1">
        <v>540.88815849489617</v>
      </c>
      <c r="D17" s="1">
        <v>1.4790488337295498</v>
      </c>
      <c r="E17" s="1">
        <v>0.19918956621880632</v>
      </c>
      <c r="F17" s="1">
        <v>-590.39727533775635</v>
      </c>
      <c r="G17" s="1">
        <v>2190.3972753377566</v>
      </c>
      <c r="H17" s="1">
        <v>-590.39727533775635</v>
      </c>
      <c r="I17" s="1">
        <v>2190.3972753377566</v>
      </c>
    </row>
    <row r="18" spans="1:9" ht="15" thickBot="1" x14ac:dyDescent="0.4">
      <c r="A18" s="2" t="s">
        <v>71</v>
      </c>
      <c r="B18" s="2">
        <v>14.999999999999998</v>
      </c>
      <c r="C18" s="2">
        <v>98.285299002444916</v>
      </c>
      <c r="D18" s="2">
        <v>0.15261692391683992</v>
      </c>
      <c r="E18" s="2">
        <v>0.88466795028416723</v>
      </c>
      <c r="F18" s="2">
        <v>-237.65040432576893</v>
      </c>
      <c r="G18" s="2">
        <v>267.65040432576893</v>
      </c>
      <c r="H18" s="2">
        <v>-237.65040432576893</v>
      </c>
      <c r="I18" s="2">
        <v>267.65040432576893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White</vt:lpstr>
      <vt:lpstr>Regresión White</vt:lpstr>
      <vt:lpstr>Regresion White residuales</vt:lpstr>
      <vt:lpstr>SPEARMAN</vt:lpstr>
      <vt:lpstr>Golfeldt Q</vt:lpstr>
      <vt:lpstr>GQ primera </vt:lpstr>
      <vt:lpstr>GQ segunda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actda</dc:creator>
  <cp:lastModifiedBy>actda</cp:lastModifiedBy>
  <dcterms:created xsi:type="dcterms:W3CDTF">2021-10-15T22:23:45Z</dcterms:created>
  <dcterms:modified xsi:type="dcterms:W3CDTF">2021-10-18T22:44:23Z</dcterms:modified>
</cp:coreProperties>
</file>