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elc\BootCamp\tdm-mxc-virt-data-pt-03-2021-u-c\Lessons\01 - Excel\Homework\Instructions\"/>
    </mc:Choice>
  </mc:AlternateContent>
  <xr:revisionPtr revIDLastSave="0" documentId="13_ncr:1_{6811F264-9AAD-4404-B9A7-08FD396EF345}" xr6:coauthVersionLast="46" xr6:coauthVersionMax="46" xr10:uidLastSave="{00000000-0000-0000-0000-000000000000}"/>
  <bookViews>
    <workbookView xWindow="3090" yWindow="2085" windowWidth="33255" windowHeight="17430" firstSheet="1" activeTab="2" xr2:uid="{00000000-000D-0000-FFFF-FFFF00000000}"/>
  </bookViews>
  <sheets>
    <sheet name="Main" sheetId="1" r:id="rId1"/>
    <sheet name="Category Success" sheetId="4" r:id="rId2"/>
    <sheet name="Subcategory Success" sheetId="5" r:id="rId3"/>
    <sheet name="Date Created Successes" sheetId="6" r:id="rId4"/>
    <sheet name="Goal Based Success" sheetId="8" r:id="rId5"/>
    <sheet name="Statistics" sheetId="11" r:id="rId6"/>
    <sheet name="Experiments" sheetId="7" r:id="rId7"/>
  </sheets>
  <definedNames>
    <definedName name="_xlnm._FilterDatabase" localSheetId="0" hidden="1">Main!$A$1:$T$4115</definedName>
    <definedName name="_xlchart.v1.0" hidden="1">Statistics!$B$2:$B$2186</definedName>
    <definedName name="_xlchart.v1.1" hidden="1">Statistics!$E$2:$E$1531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0" i="11" l="1"/>
  <c r="H20" i="11"/>
  <c r="H17" i="11"/>
  <c r="G17" i="11"/>
  <c r="H14" i="11"/>
  <c r="G14" i="11"/>
  <c r="H11" i="11"/>
  <c r="G11" i="11"/>
  <c r="H8" i="11"/>
  <c r="G8" i="11"/>
  <c r="H5" i="11"/>
  <c r="G5" i="1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E11" i="8" s="1"/>
  <c r="B10" i="8"/>
  <c r="E10" i="8" s="1"/>
  <c r="B9" i="8"/>
  <c r="E9" i="8" s="1"/>
  <c r="B8" i="8"/>
  <c r="E8" i="8" s="1"/>
  <c r="B7" i="8"/>
  <c r="B6" i="8"/>
  <c r="E6" i="8" s="1"/>
  <c r="B5" i="8"/>
  <c r="B4" i="8"/>
  <c r="B3" i="8"/>
  <c r="B2" i="8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8" l="1"/>
  <c r="G10" i="8"/>
  <c r="E7" i="8"/>
  <c r="G11" i="8"/>
  <c r="G13" i="8"/>
  <c r="E12" i="8"/>
  <c r="H12" i="8" s="1"/>
  <c r="G12" i="8"/>
  <c r="H6" i="8"/>
  <c r="H7" i="8"/>
  <c r="H8" i="8"/>
  <c r="H9" i="8"/>
  <c r="F2" i="8"/>
  <c r="G6" i="8"/>
  <c r="H10" i="8"/>
  <c r="G7" i="8"/>
  <c r="H11" i="8"/>
  <c r="G8" i="8"/>
  <c r="G9" i="8"/>
  <c r="H13" i="8"/>
  <c r="E2" i="8"/>
  <c r="H2" i="8" s="1"/>
  <c r="F6" i="8"/>
  <c r="E3" i="8"/>
  <c r="F3" i="8" s="1"/>
  <c r="F7" i="8"/>
  <c r="E4" i="8"/>
  <c r="F4" i="8" s="1"/>
  <c r="F8" i="8"/>
  <c r="E5" i="8"/>
  <c r="H5" i="8" s="1"/>
  <c r="F9" i="8"/>
  <c r="F10" i="8"/>
  <c r="F11" i="8"/>
  <c r="F12" i="8"/>
  <c r="F13" i="8"/>
  <c r="G4" i="8" l="1"/>
  <c r="G5" i="8"/>
  <c r="F5" i="8"/>
  <c r="G2" i="8"/>
  <c r="H4" i="8"/>
  <c r="G3" i="8"/>
  <c r="H3" i="8"/>
</calcChain>
</file>

<file path=xl/sharedStrings.xml><?xml version="1.0" encoding="utf-8"?>
<sst xmlns="http://schemas.openxmlformats.org/spreadsheetml/2006/main" count="28580" uniqueCount="8418">
  <si>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</si>
  <si>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</si>
  <si>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</si>
  <si>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</si>
  <si>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</si>
  <si>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</si>
  <si>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</si>
  <si>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</si>
  <si>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</si>
  <si>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</si>
  <si>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</si>
  <si>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</si>
  <si>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</si>
  <si>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</si>
  <si>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</si>
  <si>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</si>
  <si>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</si>
  <si>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</si>
  <si>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</si>
  <si>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</si>
  <si>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</si>
  <si>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</si>
  <si>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</si>
  <si>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</si>
  <si>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</si>
  <si>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</si>
  <si>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</si>
  <si>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</si>
  <si>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</si>
  <si>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</si>
  <si>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</si>
  <si>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</si>
  <si>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</si>
  <si>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</si>
  <si>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</si>
  <si>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</si>
  <si>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</si>
  <si>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</si>
  <si>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</si>
  <si>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</si>
  <si>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</si>
  <si>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</si>
  <si>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</si>
  <si>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</si>
  <si>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</si>
  <si>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</si>
  <si>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</si>
  <si>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</si>
  <si>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</si>
  <si>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</si>
  <si>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</si>
  <si>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</si>
  <si>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</si>
  <si>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</si>
  <si>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</si>
  <si>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</si>
  <si>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</si>
  <si>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</si>
  <si>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</si>
  <si>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</si>
  <si>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</si>
  <si>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</si>
  <si>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</si>
  <si>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</si>
  <si>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</si>
  <si>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</si>
  <si>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</si>
  <si>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</si>
  <si>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</si>
  <si>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</si>
  <si>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</si>
  <si>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</si>
  <si>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</si>
  <si>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</si>
  <si>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</si>
  <si>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</si>
  <si>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</si>
  <si>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</si>
  <si>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</si>
  <si>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</si>
  <si>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</si>
  <si>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</si>
  <si>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</si>
  <si>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</si>
  <si>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</si>
  <si>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</si>
  <si>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</si>
  <si>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</si>
  <si>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</si>
  <si>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</si>
  <si>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</si>
  <si>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</si>
  <si>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</si>
  <si>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</si>
  <si>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</si>
  <si>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</si>
  <si>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</si>
  <si>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</si>
  <si>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</si>
  <si>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</si>
  <si>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</si>
  <si>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</si>
  <si>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</si>
  <si>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</si>
  <si>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</si>
  <si>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</si>
  <si>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</si>
  <si>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</si>
  <si>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</si>
  <si>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</si>
  <si>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</si>
  <si>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</si>
  <si>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</si>
  <si>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</si>
  <si>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</si>
  <si>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</si>
  <si>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</si>
  <si>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</si>
  <si>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</si>
  <si>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</si>
  <si>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</si>
  <si>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</si>
  <si>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</si>
  <si>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</si>
  <si>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</si>
  <si>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</si>
  <si>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</si>
  <si>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</si>
  <si>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</si>
  <si>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</si>
  <si>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</si>
  <si>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</si>
  <si>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</si>
  <si>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</si>
  <si>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</si>
  <si>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</si>
  <si>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</si>
  <si>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</si>
  <si>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</si>
  <si>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</si>
  <si>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</si>
  <si>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</si>
  <si>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</si>
  <si>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</si>
  <si>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</si>
  <si>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</si>
  <si>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</si>
  <si>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</si>
  <si>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</si>
  <si>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</si>
  <si>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</si>
  <si>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</si>
  <si>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</si>
  <si>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</si>
  <si>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</si>
  <si>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</si>
  <si>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</si>
  <si>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</si>
  <si>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</si>
  <si>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</si>
  <si>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</si>
  <si>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</si>
  <si>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</si>
  <si>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</si>
  <si>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</si>
  <si>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</si>
  <si>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</si>
  <si>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</si>
  <si>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</si>
  <si>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</si>
  <si>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</si>
  <si>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</si>
  <si>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</si>
  <si>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</si>
  <si>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</si>
  <si>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</si>
  <si>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</si>
  <si>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</si>
  <si>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</si>
  <si>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</si>
  <si>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</si>
  <si>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</si>
  <si>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</si>
  <si>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</si>
  <si>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</si>
  <si>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</si>
  <si>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</si>
  <si>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</si>
  <si>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</si>
  <si>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</si>
  <si>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</si>
  <si>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</si>
  <si>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</si>
  <si>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</si>
  <si>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</si>
  <si>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</si>
  <si>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</si>
  <si>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</si>
  <si>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</si>
  <si>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</si>
  <si>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</si>
  <si>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</si>
  <si>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</si>
  <si>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</si>
  <si>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</si>
  <si>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</si>
  <si>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</si>
  <si>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</si>
  <si>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</si>
  <si>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</si>
  <si>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</si>
  <si>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</si>
  <si>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</si>
  <si>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</si>
  <si>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</si>
  <si>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</si>
  <si>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</si>
  <si>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</si>
  <si>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</si>
  <si>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</si>
  <si>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</si>
  <si>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</si>
  <si>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</si>
  <si>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</si>
  <si>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</si>
  <si>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</si>
  <si>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</si>
  <si>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</si>
  <si>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</si>
  <si>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</si>
  <si>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</si>
  <si>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</si>
  <si>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</si>
  <si>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</si>
  <si>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</si>
  <si>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</si>
  <si>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</si>
  <si>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</si>
  <si>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</si>
  <si>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</si>
  <si>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</si>
  <si>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</si>
  <si>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</si>
  <si>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</si>
  <si>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</si>
  <si>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</si>
  <si>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</si>
  <si>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</si>
  <si>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</si>
  <si>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</si>
  <si>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</si>
  <si>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</si>
  <si>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</si>
  <si>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</si>
  <si>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</si>
  <si>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</si>
  <si>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</si>
  <si>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</si>
  <si>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</si>
  <si>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</si>
  <si>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</si>
  <si>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</si>
  <si>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</si>
  <si>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</si>
  <si>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</si>
  <si>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</si>
  <si>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</si>
  <si>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</si>
  <si>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</si>
  <si>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</si>
  <si>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</si>
  <si>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</si>
  <si>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</si>
  <si>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</si>
  <si>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</si>
  <si>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</si>
  <si>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</si>
  <si>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</si>
  <si>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</si>
  <si>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</si>
  <si>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</si>
  <si>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</si>
  <si>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</si>
  <si>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</si>
  <si>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</si>
  <si>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</si>
  <si>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</si>
  <si>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</si>
  <si>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</si>
  <si>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</si>
  <si>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</si>
  <si>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</si>
  <si>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</si>
  <si>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</si>
  <si>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</si>
  <si>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</si>
  <si>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</si>
  <si>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</si>
  <si>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</si>
  <si>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</si>
  <si>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</si>
  <si>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</si>
  <si>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</si>
  <si>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</si>
  <si>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</si>
  <si>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</si>
  <si>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</si>
  <si>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</si>
  <si>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</si>
  <si>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</si>
  <si>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</si>
  <si>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</si>
  <si>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</si>
  <si>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</si>
  <si>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</si>
  <si>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</si>
  <si>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</si>
  <si>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</si>
  <si>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</si>
  <si>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</si>
  <si>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</si>
  <si>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</si>
  <si>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</si>
  <si>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</si>
  <si>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</si>
  <si>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</si>
  <si>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</si>
  <si>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</si>
  <si>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</si>
  <si>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</si>
  <si>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</si>
  <si>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</si>
  <si>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</si>
  <si>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</si>
  <si>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</si>
  <si>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</si>
  <si>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</si>
  <si>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</si>
  <si>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</si>
  <si>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</si>
  <si>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</si>
  <si>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</si>
  <si>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</si>
  <si>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</si>
  <si>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</si>
  <si>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</si>
  <si>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</si>
  <si>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</si>
  <si>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</si>
  <si>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</si>
  <si>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</si>
  <si>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</si>
  <si>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</si>
  <si>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</si>
  <si>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</si>
  <si>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</si>
  <si>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</si>
  <si>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</si>
  <si>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</si>
  <si>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</si>
  <si>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</si>
  <si>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</si>
  <si>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</si>
  <si>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</si>
  <si>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</si>
  <si>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</si>
  <si>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</si>
  <si>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</si>
  <si>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</si>
  <si>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</si>
  <si>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</si>
  <si>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</si>
  <si>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</si>
  <si>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</si>
  <si>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</si>
  <si>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</si>
  <si>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</si>
  <si>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</si>
  <si>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</si>
  <si>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</si>
  <si>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</si>
  <si>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</si>
  <si>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</si>
  <si>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</si>
  <si>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</si>
  <si>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</si>
  <si>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</si>
  <si>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</si>
  <si>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</si>
  <si>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</si>
  <si>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</si>
  <si>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</si>
  <si>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</si>
  <si>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</si>
  <si>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</si>
  <si>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</si>
  <si>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</si>
  <si>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</si>
  <si>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</si>
  <si>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</si>
  <si>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</si>
  <si>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</si>
  <si>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</si>
  <si>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</si>
  <si>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</si>
  <si>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</si>
  <si>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</si>
  <si>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</si>
  <si>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</si>
  <si>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</si>
  <si>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</si>
  <si>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</si>
  <si>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</si>
  <si>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</si>
  <si>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</si>
  <si>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</si>
  <si>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</si>
  <si>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</si>
  <si>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</si>
  <si>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</si>
  <si>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</si>
  <si>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</si>
  <si>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</si>
  <si>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</si>
  <si>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</si>
  <si>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</si>
  <si>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</si>
  <si>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</si>
  <si>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</si>
  <si>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</si>
  <si>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</si>
  <si>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</si>
  <si>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</si>
  <si>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</si>
  <si>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</si>
  <si>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</si>
  <si>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</si>
  <si>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</si>
  <si>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</si>
  <si>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</si>
  <si>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</si>
  <si>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</si>
  <si>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</si>
  <si>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</si>
  <si>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</si>
  <si>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</si>
  <si>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</si>
  <si>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</si>
  <si>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</si>
  <si>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</si>
  <si>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</si>
  <si>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</si>
  <si>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</si>
  <si>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</si>
  <si>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</si>
  <si>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</si>
  <si>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</si>
  <si>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</si>
  <si>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</si>
  <si>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</si>
  <si>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</si>
  <si>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</si>
  <si>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</si>
  <si>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</si>
  <si>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</si>
  <si>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</si>
  <si>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</si>
  <si>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</si>
  <si>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</si>
  <si>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</si>
  <si>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</si>
  <si>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</si>
  <si>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</si>
  <si>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</si>
  <si>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</si>
  <si>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</si>
  <si>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</si>
  <si>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</si>
  <si>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</si>
  <si>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</si>
  <si>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</si>
  <si>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</si>
  <si>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</si>
  <si>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</si>
  <si>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</si>
  <si>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</si>
  <si>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</si>
  <si>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</si>
  <si>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</si>
  <si>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</si>
  <si>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</si>
  <si>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</si>
  <si>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</si>
  <si>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</si>
  <si>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</si>
  <si>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</si>
  <si>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</si>
  <si>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</si>
  <si>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</si>
  <si>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</si>
  <si>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</si>
  <si>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</si>
  <si>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</si>
  <si>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</si>
  <si>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</si>
  <si>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</si>
  <si>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</si>
  <si>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</si>
  <si>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</si>
  <si>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</si>
  <si>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</si>
  <si>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</si>
  <si>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</si>
  <si>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</si>
  <si>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</si>
  <si>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</si>
  <si>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</si>
  <si>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</si>
  <si>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</si>
  <si>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</si>
  <si>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</si>
  <si>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</si>
  <si>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</si>
  <si>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</si>
  <si>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</si>
  <si>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</si>
  <si>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</si>
  <si>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</si>
  <si>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</si>
  <si>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</si>
  <si>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</si>
  <si>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</si>
  <si>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</si>
  <si>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</si>
  <si>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</si>
  <si>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</si>
  <si>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</si>
  <si>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</si>
  <si>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</si>
  <si>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</si>
  <si>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</si>
  <si>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</si>
  <si>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</si>
  <si>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</si>
  <si>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</si>
  <si>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</si>
  <si>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</si>
  <si>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</si>
  <si>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</si>
  <si>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</si>
  <si>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</si>
  <si>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</si>
  <si>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</si>
  <si>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</si>
  <si>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</si>
  <si>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</si>
  <si>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</si>
  <si>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</si>
  <si>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</si>
  <si>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</si>
  <si>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</si>
  <si>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</si>
  <si>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</si>
  <si>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</si>
  <si>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</si>
  <si>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</si>
  <si>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</si>
  <si>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</si>
  <si>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</si>
  <si>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</si>
  <si>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</si>
  <si>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</si>
  <si>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</si>
  <si>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</si>
  <si>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</si>
  <si>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</si>
  <si>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</si>
  <si>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</si>
  <si>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</si>
  <si>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</si>
  <si>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</si>
  <si>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</si>
  <si>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</si>
  <si>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</si>
  <si>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</si>
  <si>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</si>
  <si>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</si>
  <si>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</si>
  <si>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</si>
  <si>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</si>
  <si>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</si>
  <si>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</si>
  <si>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</si>
  <si>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</si>
  <si>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</si>
  <si>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</si>
  <si>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</si>
  <si>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</si>
  <si>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</si>
  <si>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</si>
  <si>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</si>
  <si>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</si>
  <si>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</si>
  <si>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</si>
  <si>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</si>
  <si>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</si>
  <si>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</si>
  <si>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</si>
  <si>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</si>
  <si>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</si>
  <si>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</si>
  <si>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</si>
  <si>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</si>
  <si>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</si>
  <si>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</si>
  <si>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</si>
  <si>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</si>
  <si>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</si>
  <si>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</si>
  <si>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</si>
  <si>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</si>
  <si>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</si>
  <si>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</si>
  <si>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</si>
  <si>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</si>
  <si>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</si>
  <si>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</si>
  <si>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</si>
  <si>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</si>
  <si>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</si>
  <si>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</si>
  <si>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</si>
  <si>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</si>
  <si>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</si>
  <si>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</si>
  <si>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</si>
  <si>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</si>
  <si>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</si>
  <si>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</si>
  <si>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</si>
  <si>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</si>
  <si>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</si>
  <si>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</si>
  <si>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</si>
  <si>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</si>
  <si>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</si>
  <si>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</si>
  <si>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</si>
  <si>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</si>
  <si>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</si>
  <si>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</si>
  <si>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</si>
  <si>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</si>
  <si>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</si>
  <si>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</si>
  <si>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</si>
  <si>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</si>
  <si>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</si>
  <si>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</si>
  <si>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</si>
  <si>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</si>
  <si>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</si>
  <si>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</si>
  <si>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</si>
  <si>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</si>
  <si>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</si>
  <si>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</si>
  <si>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</si>
  <si>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</si>
  <si>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</si>
  <si>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</si>
  <si>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</si>
  <si>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</si>
  <si>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</si>
  <si>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</si>
  <si>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</si>
  <si>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</si>
  <si>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</si>
  <si>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</si>
  <si>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</si>
  <si>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</si>
  <si>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</si>
  <si>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</si>
  <si>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</si>
  <si>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</si>
  <si>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</si>
  <si>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</si>
  <si>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</si>
  <si>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</si>
  <si>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</si>
  <si>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</si>
  <si>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</si>
  <si>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</si>
  <si>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</si>
  <si>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</si>
  <si>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</si>
  <si>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</si>
  <si>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</si>
  <si>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</si>
  <si>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</si>
  <si>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</si>
  <si>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</si>
  <si>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</si>
  <si>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</si>
  <si>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</si>
  <si>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</si>
  <si>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</si>
  <si>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</si>
  <si>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</si>
  <si>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</si>
  <si>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</si>
  <si>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</si>
  <si>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</si>
  <si>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</si>
  <si>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</si>
  <si>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</si>
  <si>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</si>
  <si>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</si>
  <si>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</si>
  <si>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</si>
  <si>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</si>
  <si>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</si>
  <si>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</si>
  <si>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</si>
  <si>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</si>
  <si>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</si>
  <si>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</si>
  <si>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</si>
  <si>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</si>
  <si>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</si>
  <si>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</si>
  <si>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</si>
  <si>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</si>
  <si>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</si>
  <si>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</si>
  <si>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</si>
  <si>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</si>
  <si>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</si>
  <si>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</si>
  <si>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</si>
  <si>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</si>
  <si>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</si>
  <si>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</si>
  <si>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</si>
  <si>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</si>
  <si>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</si>
  <si>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</si>
  <si>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</si>
  <si>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</si>
  <si>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</si>
  <si>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</si>
  <si>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</si>
  <si>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</si>
  <si>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</si>
  <si>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</si>
  <si>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</si>
  <si>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</si>
  <si>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</si>
  <si>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</si>
  <si>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</si>
  <si>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</si>
  <si>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</si>
  <si>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</si>
  <si>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</si>
  <si>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</si>
  <si>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</si>
  <si>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</si>
  <si>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</si>
  <si>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</si>
  <si>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</si>
  <si>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</si>
  <si>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</si>
  <si>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</si>
  <si>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</si>
  <si>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</si>
  <si>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</si>
  <si>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</si>
  <si>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</si>
  <si>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</si>
  <si>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</si>
  <si>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</si>
  <si>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</si>
  <si>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</si>
  <si>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</si>
  <si>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</si>
  <si>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</si>
  <si>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</si>
  <si>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</si>
  <si>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</si>
  <si>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</si>
  <si>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</si>
  <si>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</si>
  <si>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</si>
  <si>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</si>
  <si>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</si>
  <si>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</si>
  <si>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</si>
  <si>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</si>
  <si>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</si>
  <si>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</si>
  <si>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</si>
  <si>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</si>
  <si>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</si>
  <si>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</si>
  <si>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</si>
  <si>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</si>
  <si>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</si>
  <si>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</si>
  <si>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</si>
  <si>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</si>
  <si>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</si>
  <si>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</si>
  <si>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</si>
  <si>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</si>
  <si>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</si>
  <si>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</si>
  <si>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</si>
  <si>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</si>
  <si>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</si>
  <si>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</si>
  <si>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</si>
  <si>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</si>
  <si>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</si>
  <si>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</si>
  <si>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</si>
  <si>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</si>
  <si>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</si>
  <si>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</si>
  <si>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</si>
  <si>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</si>
  <si>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</si>
  <si>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</si>
  <si>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</si>
  <si>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</si>
  <si>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</si>
  <si>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</si>
  <si>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</si>
  <si>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</si>
  <si>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</si>
  <si>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</si>
  <si>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</si>
  <si>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</si>
  <si>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</si>
  <si>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</si>
  <si>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</si>
  <si>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</si>
  <si>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</si>
  <si>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</si>
  <si>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</si>
  <si>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</si>
  <si>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</si>
  <si>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</si>
  <si>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</si>
  <si>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</si>
  <si>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</si>
  <si>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</si>
  <si>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</si>
  <si>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</si>
  <si>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</si>
  <si>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</si>
  <si>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</si>
  <si>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</si>
  <si>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</si>
  <si>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</si>
  <si>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</si>
  <si>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</si>
  <si>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</si>
  <si>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</si>
  <si>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</si>
  <si>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</si>
  <si>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</si>
  <si>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</si>
  <si>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</si>
  <si>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</si>
  <si>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</si>
  <si>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</si>
  <si>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</si>
  <si>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</si>
  <si>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</si>
  <si>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</si>
  <si>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</si>
  <si>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</si>
  <si>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</si>
  <si>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</si>
  <si>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</si>
  <si>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</si>
  <si>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</si>
  <si>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</si>
  <si>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</si>
  <si>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</si>
  <si>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</si>
  <si>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</si>
  <si>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</si>
  <si>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</si>
  <si>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</si>
  <si>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</si>
  <si>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</si>
  <si>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</si>
  <si>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</si>
  <si>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</si>
  <si>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</si>
  <si>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</si>
  <si>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</si>
  <si>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</si>
  <si>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</si>
  <si>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</si>
  <si>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</si>
  <si>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</si>
  <si>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</si>
  <si>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</si>
  <si>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</si>
  <si>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</si>
  <si>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</si>
  <si>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</si>
  <si>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</si>
  <si>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</si>
  <si>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</si>
  <si>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</si>
  <si>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</si>
  <si>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</si>
  <si>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</si>
  <si>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</si>
  <si>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</si>
  <si>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</si>
  <si>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</si>
  <si>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</si>
  <si>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</si>
  <si>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</si>
  <si>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</si>
  <si>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</si>
  <si>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</si>
  <si>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</si>
  <si>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</si>
  <si>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</si>
  <si>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</si>
  <si>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</si>
  <si>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</si>
  <si>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</si>
  <si>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</si>
  <si>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</si>
  <si>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</si>
  <si>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</si>
  <si>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</si>
  <si>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</si>
  <si>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</si>
  <si>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</si>
  <si>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</si>
  <si>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</si>
  <si>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</si>
  <si>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</si>
  <si>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</si>
  <si>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</si>
  <si>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</si>
  <si>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</si>
  <si>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</si>
  <si>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</si>
  <si>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</si>
  <si>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</si>
  <si>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</si>
  <si>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</si>
  <si>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</si>
  <si>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</si>
  <si>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</si>
  <si>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</si>
  <si>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</si>
  <si>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</si>
  <si>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</si>
  <si>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</si>
  <si>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</si>
  <si>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</si>
  <si>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</si>
  <si>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</si>
  <si>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</si>
  <si>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</si>
  <si>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</si>
  <si>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</si>
  <si>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</si>
  <si>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</si>
  <si>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</si>
  <si>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</si>
  <si>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</si>
  <si>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</si>
  <si>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</si>
  <si>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</si>
  <si>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</si>
  <si>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</si>
  <si>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</si>
  <si>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</si>
  <si>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</si>
  <si>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</si>
  <si>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</si>
  <si>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</si>
  <si>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</si>
  <si>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</si>
  <si>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</si>
  <si>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</si>
  <si>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</si>
  <si>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</si>
  <si>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</si>
  <si>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</si>
  <si>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</si>
  <si>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</si>
  <si>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</si>
  <si>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</si>
  <si>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</si>
  <si>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</si>
  <si>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</si>
  <si>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</si>
  <si>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</si>
  <si>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</si>
  <si>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</si>
  <si>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</si>
  <si>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</si>
  <si>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</si>
  <si>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</si>
  <si>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</si>
  <si>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</si>
  <si>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</si>
  <si>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</si>
  <si>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</si>
  <si>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</si>
  <si>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</si>
  <si>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</si>
  <si>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</si>
  <si>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</si>
  <si>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</si>
  <si>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</si>
  <si>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</si>
  <si>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</si>
  <si>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</si>
  <si>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</si>
  <si>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</si>
  <si>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</si>
  <si>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</si>
  <si>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</si>
  <si>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</si>
  <si>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</si>
  <si>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</si>
  <si>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</si>
  <si>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</si>
  <si>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</si>
  <si>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</si>
  <si>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</si>
  <si>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</si>
  <si>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</si>
  <si>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</si>
  <si>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</si>
  <si>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</si>
  <si>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</si>
  <si>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</si>
  <si>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</si>
  <si>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</si>
  <si>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</si>
  <si>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</si>
  <si>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</si>
  <si>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</si>
  <si>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</si>
  <si>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</si>
  <si>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</si>
  <si>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</si>
  <si>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</si>
  <si>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</si>
  <si>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</si>
  <si>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</si>
  <si>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</si>
  <si>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</si>
  <si>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</si>
  <si>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</si>
  <si>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</si>
  <si>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</si>
  <si>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</si>
  <si>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</si>
  <si>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</si>
  <si>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</si>
  <si>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</si>
  <si>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</si>
  <si>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</si>
  <si>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</si>
  <si>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</si>
  <si>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</si>
  <si>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</si>
  <si>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</si>
  <si>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</si>
  <si>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</si>
  <si>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</si>
  <si>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</si>
  <si>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</si>
  <si>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</si>
  <si>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</si>
  <si>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</si>
  <si>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</si>
  <si>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</si>
  <si>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</si>
  <si>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</si>
  <si>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</si>
  <si>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</si>
  <si>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</si>
  <si>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</si>
  <si>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</si>
  <si>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</si>
  <si>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</si>
  <si>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</si>
  <si>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</si>
  <si>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</si>
  <si>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</si>
  <si>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</si>
  <si>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</si>
  <si>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</si>
  <si>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</si>
  <si>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</si>
  <si>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</si>
  <si>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</si>
  <si>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</si>
  <si>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</si>
  <si>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</si>
  <si>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</si>
  <si>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</si>
  <si>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</si>
  <si>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</si>
  <si>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</si>
  <si>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</si>
  <si>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</si>
  <si>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</si>
  <si>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</si>
  <si>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</si>
  <si>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</si>
  <si>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</si>
  <si>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</si>
  <si>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</si>
  <si>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</si>
  <si>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</si>
  <si>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</si>
  <si>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</si>
  <si>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</si>
  <si>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</si>
  <si>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</si>
  <si>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</si>
  <si>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</si>
  <si>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</si>
  <si>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</si>
  <si>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</si>
  <si>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</si>
  <si>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</si>
  <si>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</si>
  <si>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</si>
  <si>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</si>
  <si>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</si>
  <si>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</si>
  <si>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</si>
  <si>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</si>
  <si>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</si>
  <si>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</si>
  <si>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</si>
  <si>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</si>
  <si>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</si>
  <si>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</si>
  <si>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</si>
  <si>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</si>
  <si>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</si>
  <si>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</si>
  <si>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</si>
  <si>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</si>
  <si>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</si>
  <si>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</si>
  <si>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</si>
  <si>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</si>
  <si>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</si>
  <si>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</si>
  <si>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</si>
  <si>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</si>
  <si>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</si>
  <si>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</si>
  <si>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</si>
  <si>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</si>
  <si>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</si>
  <si>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</si>
  <si>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</si>
  <si>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</si>
  <si>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</si>
  <si>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</si>
  <si>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</si>
  <si>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</si>
  <si>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</si>
  <si>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</si>
  <si>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</si>
  <si>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</si>
  <si>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</si>
  <si>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</si>
  <si>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</si>
  <si>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</si>
  <si>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</si>
  <si>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</si>
  <si>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</si>
  <si>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</si>
  <si>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</si>
  <si>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</si>
  <si>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</si>
  <si>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</si>
  <si>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</si>
  <si>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</si>
  <si>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</si>
  <si>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</si>
  <si>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</si>
  <si>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</si>
  <si>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</si>
  <si>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</si>
  <si>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</si>
  <si>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</si>
  <si>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</si>
  <si>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</si>
  <si>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</si>
  <si>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</si>
  <si>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</si>
  <si>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</si>
  <si>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</si>
  <si>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</si>
  <si>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</si>
  <si>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</si>
  <si>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</si>
  <si>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</si>
  <si>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</si>
  <si>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</si>
  <si>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</si>
  <si>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</si>
  <si>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</si>
  <si>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</si>
  <si>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</si>
  <si>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</si>
  <si>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</si>
  <si>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</si>
  <si>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</si>
  <si>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</si>
  <si>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</si>
  <si>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</si>
  <si>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</si>
  <si>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</si>
  <si>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</si>
  <si>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</si>
  <si>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</si>
  <si>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</si>
  <si>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</si>
  <si>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</si>
  <si>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</si>
  <si>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</si>
  <si>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</si>
  <si>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</si>
  <si>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</si>
  <si>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</si>
  <si>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</si>
  <si>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</si>
  <si>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</si>
  <si>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</si>
  <si>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</si>
  <si>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</si>
  <si>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</si>
  <si>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</si>
  <si>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</si>
  <si>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</si>
  <si>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</si>
  <si>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</si>
  <si>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</si>
  <si>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</si>
  <si>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</si>
  <si>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</si>
  <si>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</si>
  <si>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</si>
  <si>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</si>
  <si>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</si>
  <si>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</si>
  <si>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</si>
  <si>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</si>
  <si>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</si>
  <si>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</si>
  <si>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</si>
  <si>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</si>
  <si>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</si>
  <si>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</si>
  <si>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</si>
  <si>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</si>
  <si>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</si>
  <si>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</si>
  <si>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</si>
  <si>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</si>
  <si>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</si>
  <si>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</si>
  <si>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</si>
  <si>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</si>
  <si>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</si>
  <si>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</si>
  <si>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</si>
  <si>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</si>
  <si>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</si>
  <si>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</si>
  <si>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</si>
  <si>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</si>
  <si>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</si>
  <si>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</si>
  <si>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</si>
  <si>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</si>
  <si>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</si>
  <si>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</si>
  <si>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</si>
  <si>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</si>
  <si>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</si>
  <si>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</si>
  <si>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</si>
  <si>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</si>
  <si>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</si>
  <si>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</si>
  <si>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</si>
  <si>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</si>
  <si>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</si>
  <si>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</si>
  <si>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</si>
  <si>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</si>
  <si>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</si>
  <si>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</si>
  <si>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</si>
  <si>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</si>
  <si>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</si>
  <si>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</si>
  <si>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</si>
  <si>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</si>
  <si>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</si>
  <si>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</si>
  <si>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</si>
  <si>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</si>
  <si>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</si>
  <si>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</si>
  <si>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</si>
  <si>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</si>
  <si>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</si>
  <si>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</si>
  <si>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</si>
  <si>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</si>
  <si>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</si>
  <si>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</si>
  <si>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</si>
  <si>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</si>
  <si>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</si>
  <si>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</si>
  <si>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</si>
  <si>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</si>
  <si>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</si>
  <si>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</si>
  <si>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</si>
  <si>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</si>
  <si>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</si>
  <si>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</si>
  <si>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</si>
  <si>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</si>
  <si>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</si>
  <si>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</si>
  <si>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</si>
  <si>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</si>
  <si>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</si>
  <si>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</si>
  <si>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</si>
  <si>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</si>
  <si>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</si>
  <si>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</si>
  <si>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</si>
  <si>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</si>
  <si>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</si>
  <si>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</si>
  <si>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</si>
  <si>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</si>
  <si>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</si>
  <si>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</si>
  <si>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</si>
  <si>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</si>
  <si>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</si>
  <si>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</si>
  <si>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</si>
  <si>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</si>
  <si>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</si>
  <si>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</si>
  <si>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</si>
  <si>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</si>
  <si>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</si>
  <si>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</si>
  <si>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</si>
  <si>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</si>
  <si>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</si>
  <si>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</si>
  <si>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</si>
  <si>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</si>
  <si>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</si>
  <si>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</si>
  <si>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</si>
  <si>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</si>
  <si>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</si>
  <si>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</si>
  <si>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</si>
  <si>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</si>
  <si>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</si>
  <si>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</si>
  <si>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</si>
  <si>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</si>
  <si>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</si>
  <si>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</si>
  <si>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</si>
  <si>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</si>
  <si>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</si>
  <si>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</si>
  <si>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</si>
  <si>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</si>
  <si>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</si>
  <si>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</si>
  <si>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</si>
  <si>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</si>
  <si>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</si>
  <si>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</si>
  <si>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</si>
  <si>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</si>
  <si>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</si>
  <si>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</si>
  <si>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</si>
  <si>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</si>
  <si>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</si>
  <si>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</si>
  <si>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</si>
  <si>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</si>
  <si>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</si>
  <si>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</si>
  <si>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</si>
  <si>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</si>
  <si>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</si>
  <si>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</si>
  <si>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</si>
  <si>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</si>
  <si>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</si>
  <si>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</si>
  <si>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</si>
  <si>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</si>
  <si>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</si>
  <si>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</si>
  <si>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</si>
  <si>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</si>
  <si>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</si>
  <si>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</si>
  <si>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</si>
  <si>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</si>
  <si>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</si>
  <si>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</si>
  <si>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</si>
  <si>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</si>
  <si>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</si>
  <si>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</si>
  <si>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</si>
  <si>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</si>
  <si>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</si>
  <si>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</si>
  <si>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</si>
  <si>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</si>
  <si>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</si>
  <si>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</si>
  <si>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</si>
  <si>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</si>
  <si>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</si>
  <si>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</si>
  <si>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</si>
  <si>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</si>
  <si>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</si>
  <si>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</si>
  <si>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</si>
  <si>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</si>
  <si>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</si>
  <si>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</si>
  <si>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</si>
  <si>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</si>
  <si>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</si>
  <si>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</si>
  <si>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</si>
  <si>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</si>
  <si>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</si>
  <si>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</si>
  <si>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</si>
  <si>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</si>
  <si>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</si>
  <si>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</si>
  <si>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</si>
  <si>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</si>
  <si>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</si>
  <si>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</si>
  <si>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</si>
  <si>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</si>
  <si>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</si>
  <si>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</si>
  <si>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</si>
  <si>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</si>
  <si>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</si>
  <si>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</si>
  <si>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</si>
  <si>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</si>
  <si>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</si>
  <si>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</si>
  <si>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</si>
  <si>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</si>
  <si>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</si>
  <si>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</si>
  <si>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</si>
  <si>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</si>
  <si>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</si>
  <si>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</si>
  <si>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</si>
  <si>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</si>
  <si>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</si>
  <si>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</si>
  <si>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</si>
  <si>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</si>
  <si>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</si>
  <si>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</si>
  <si>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</si>
  <si>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</si>
  <si>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</si>
  <si>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</si>
  <si>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</si>
  <si>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</si>
  <si>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</si>
  <si>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</si>
  <si>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</si>
  <si>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</si>
  <si>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</si>
  <si>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</si>
  <si>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</si>
  <si>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</si>
  <si>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</si>
  <si>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</si>
  <si>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</si>
  <si>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</si>
  <si>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</si>
  <si>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</si>
  <si>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</si>
  <si>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</si>
  <si>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</si>
  <si>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</si>
  <si>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</si>
  <si>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</si>
  <si>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</si>
  <si>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</si>
  <si>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</si>
  <si>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</si>
  <si>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</si>
  <si>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</si>
  <si>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</si>
  <si>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</si>
  <si>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</si>
  <si>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</si>
  <si>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</si>
  <si>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</si>
  <si>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</si>
  <si>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</si>
  <si>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</si>
  <si>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</si>
  <si>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</si>
  <si>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</si>
  <si>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</si>
  <si>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</si>
  <si>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</si>
  <si>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</si>
  <si>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</si>
  <si>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</si>
  <si>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</si>
  <si>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</si>
  <si>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</si>
  <si>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</si>
  <si>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</si>
  <si>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</si>
  <si>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</si>
  <si>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</si>
  <si>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</si>
  <si>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</si>
  <si>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</si>
  <si>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</si>
  <si>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</si>
  <si>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</si>
  <si>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</si>
  <si>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</si>
  <si>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</si>
  <si>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</si>
  <si>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</si>
  <si>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</si>
  <si>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</si>
  <si>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</si>
  <si>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</si>
  <si>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</si>
  <si>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</si>
  <si>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</si>
  <si>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</si>
  <si>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</si>
  <si>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</si>
  <si>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</si>
  <si>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</si>
  <si>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</si>
  <si>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</si>
  <si>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</si>
  <si>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</si>
  <si>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</si>
  <si>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</si>
  <si>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</si>
  <si>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</si>
  <si>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</si>
  <si>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</si>
  <si>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</si>
  <si>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</si>
  <si>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</si>
  <si>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</si>
  <si>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</si>
  <si>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</si>
  <si>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</si>
  <si>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</si>
  <si>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</si>
  <si>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</si>
  <si>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</si>
  <si>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</si>
  <si>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</si>
  <si>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</si>
  <si>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</si>
  <si>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</si>
  <si>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</si>
  <si>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</si>
  <si>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</si>
  <si>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</si>
  <si>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</si>
  <si>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</si>
  <si>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</si>
  <si>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</si>
  <si>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</si>
  <si>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</si>
  <si>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</si>
  <si>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</si>
  <si>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</si>
  <si>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</si>
  <si>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</si>
  <si>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</si>
  <si>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</si>
  <si>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</si>
  <si>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</si>
  <si>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</si>
  <si>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</si>
  <si>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</si>
  <si>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</si>
  <si>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</si>
  <si>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</si>
  <si>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</si>
  <si>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</si>
  <si>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</si>
  <si>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</si>
  <si>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</si>
  <si>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</si>
  <si>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</si>
  <si>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</si>
  <si>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</si>
  <si>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</si>
  <si>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</si>
  <si>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</si>
  <si>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</si>
  <si>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</si>
  <si>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</si>
  <si>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</si>
  <si>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</si>
  <si>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</si>
  <si>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</si>
  <si>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</si>
  <si>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</si>
  <si>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</si>
  <si>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</si>
  <si>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</si>
  <si>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</si>
  <si>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</si>
  <si>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</si>
  <si>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</si>
  <si>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</si>
  <si>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</si>
  <si>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</si>
  <si>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</si>
  <si>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</si>
  <si>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</si>
  <si>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</si>
  <si>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</si>
  <si>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</si>
  <si>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</si>
  <si>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</si>
  <si>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</si>
  <si>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</si>
  <si>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</si>
  <si>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</si>
  <si>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</si>
  <si>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</si>
  <si>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</si>
  <si>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</si>
  <si>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</si>
  <si>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</si>
  <si>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</si>
  <si>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</si>
  <si>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</si>
  <si>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</si>
  <si>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</si>
  <si>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</si>
  <si>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</si>
  <si>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</si>
  <si>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</si>
  <si>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</si>
  <si>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</si>
  <si>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</si>
  <si>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</si>
  <si>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</si>
  <si>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</si>
  <si>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</si>
  <si>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</si>
  <si>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</si>
  <si>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</si>
  <si>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</si>
  <si>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</si>
  <si>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</si>
  <si>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</si>
  <si>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</si>
  <si>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</si>
  <si>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</si>
  <si>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</si>
  <si>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</si>
  <si>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</si>
  <si>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</si>
  <si>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</si>
  <si>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</si>
  <si>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</si>
  <si>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</si>
  <si>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</si>
  <si>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</si>
  <si>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</si>
  <si>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</si>
  <si>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</si>
  <si>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</si>
  <si>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</si>
  <si>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</si>
  <si>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</si>
  <si>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</si>
  <si>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</si>
  <si>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</si>
  <si>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</si>
  <si>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</si>
  <si>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</si>
  <si>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</si>
  <si>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</si>
  <si>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</si>
  <si>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</si>
  <si>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</si>
  <si>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</si>
  <si>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</si>
  <si>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</si>
  <si>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</si>
  <si>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</si>
  <si>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</si>
  <si>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</si>
  <si>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</si>
  <si>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</si>
  <si>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</si>
  <si>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</si>
  <si>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</si>
  <si>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</si>
  <si>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</si>
  <si>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</si>
  <si>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</si>
  <si>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</si>
  <si>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</si>
  <si>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</si>
  <si>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</si>
  <si>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</si>
  <si>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</si>
  <si>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</si>
  <si>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</si>
  <si>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</si>
  <si>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</si>
  <si>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</si>
  <si>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</si>
  <si>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</si>
  <si>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</si>
  <si>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</si>
  <si>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</si>
  <si>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</si>
  <si>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</si>
  <si>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</si>
  <si>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</si>
  <si>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</si>
  <si>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</si>
  <si>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</si>
  <si>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</si>
  <si>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</si>
  <si>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</si>
  <si>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</si>
  <si>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</si>
  <si>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</si>
  <si>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</si>
  <si>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</si>
  <si>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</si>
  <si>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</si>
  <si>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</si>
  <si>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</si>
  <si>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</si>
  <si>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</si>
  <si>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</si>
  <si>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</si>
  <si>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</si>
  <si>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</si>
  <si>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</si>
  <si>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</si>
  <si>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</si>
  <si>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</si>
  <si>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</si>
  <si>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</si>
  <si>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</si>
  <si>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</si>
  <si>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</si>
  <si>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</si>
  <si>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</si>
  <si>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</si>
  <si>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</si>
  <si>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</si>
  <si>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</si>
  <si>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</si>
  <si>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</si>
  <si>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</si>
  <si>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</si>
  <si>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</si>
  <si>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</si>
  <si>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</si>
  <si>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</si>
  <si>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</si>
  <si>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</si>
  <si>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</si>
  <si>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</si>
  <si>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</si>
  <si>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</si>
  <si>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</si>
  <si>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</si>
  <si>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</si>
  <si>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</si>
  <si>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</si>
  <si>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</si>
  <si>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</si>
  <si>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</si>
  <si>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</si>
  <si>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</si>
  <si>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</si>
  <si>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</si>
  <si>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</si>
  <si>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</si>
  <si>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</si>
  <si>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</si>
  <si>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</si>
  <si>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</si>
  <si>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</si>
  <si>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</si>
  <si>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</si>
  <si>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</si>
  <si>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</si>
  <si>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</si>
  <si>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</si>
  <si>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</si>
  <si>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</si>
  <si>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</si>
  <si>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</si>
  <si>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</si>
  <si>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</si>
  <si>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</si>
  <si>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</si>
  <si>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</si>
  <si>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</si>
  <si>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</si>
  <si>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</si>
  <si>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</si>
  <si>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</si>
  <si>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</si>
  <si>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</si>
  <si>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</si>
  <si>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</si>
  <si>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</si>
  <si>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</si>
  <si>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</si>
  <si>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</si>
  <si>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</si>
  <si>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</si>
  <si>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</si>
  <si>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</si>
  <si>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</si>
  <si>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</si>
  <si>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</si>
  <si>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</si>
  <si>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</si>
  <si>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</si>
  <si>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</si>
  <si>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</si>
  <si>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</si>
  <si>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</si>
  <si>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</si>
  <si>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</si>
  <si>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</si>
  <si>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</si>
  <si>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</si>
  <si>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</si>
  <si>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</si>
  <si>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</si>
  <si>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</si>
  <si>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</si>
  <si>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</si>
  <si>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</si>
  <si>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</si>
  <si>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</si>
  <si>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</si>
  <si>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</si>
  <si>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</si>
  <si>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</si>
  <si>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</si>
  <si>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</si>
  <si>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</si>
  <si>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</si>
  <si>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</si>
  <si>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</si>
  <si>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</si>
  <si>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</si>
  <si>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</si>
  <si>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</si>
  <si>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</si>
  <si>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</si>
  <si>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</si>
  <si>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</si>
  <si>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</si>
  <si>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</si>
  <si>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</si>
  <si>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</si>
  <si>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</si>
  <si>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</si>
  <si>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</si>
  <si>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</si>
  <si>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</si>
  <si>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</si>
  <si>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</si>
  <si>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</si>
  <si>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</si>
  <si>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</si>
  <si>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</si>
  <si>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</si>
  <si>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</si>
  <si>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</si>
  <si>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</si>
  <si>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</si>
  <si>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</si>
  <si>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</si>
  <si>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</si>
  <si>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</si>
  <si>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</si>
  <si>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</si>
  <si>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</si>
  <si>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</si>
  <si>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</si>
  <si>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</si>
  <si>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</si>
  <si>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</si>
  <si>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</si>
  <si>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</si>
  <si>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</si>
  <si>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</si>
  <si>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</si>
  <si>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</si>
  <si>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</si>
  <si>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</si>
  <si>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</si>
  <si>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</si>
  <si>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</si>
  <si>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</si>
  <si>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</si>
  <si>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</si>
  <si>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</si>
  <si>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</si>
  <si>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</si>
  <si>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</si>
  <si>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</si>
  <si>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</si>
  <si>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</si>
  <si>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</si>
  <si>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</si>
  <si>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</si>
  <si>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</si>
  <si>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</si>
  <si>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</si>
  <si>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</si>
  <si>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</si>
  <si>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</si>
  <si>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</si>
  <si>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</si>
  <si>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</si>
  <si>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</si>
  <si>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</si>
  <si>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</si>
  <si>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</si>
  <si>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</si>
  <si>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</si>
  <si>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</si>
  <si>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</si>
  <si>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</si>
  <si>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</si>
  <si>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</si>
  <si>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</si>
  <si>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</si>
  <si>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</si>
  <si>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</si>
  <si>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</si>
  <si>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</si>
  <si>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</si>
  <si>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</si>
  <si>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</si>
  <si>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</si>
  <si>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</si>
  <si>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</si>
  <si>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</si>
  <si>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</si>
  <si>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</si>
  <si>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</si>
  <si>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</si>
  <si>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</si>
  <si>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</si>
  <si>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</si>
  <si>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</si>
  <si>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</si>
  <si>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</si>
  <si>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</si>
  <si>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</si>
  <si>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</si>
  <si>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</si>
  <si>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</si>
  <si>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</si>
  <si>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</si>
  <si>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</si>
  <si>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</si>
  <si>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</si>
  <si>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</si>
  <si>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</si>
  <si>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</si>
  <si>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</si>
  <si>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</si>
  <si>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</si>
  <si>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</si>
  <si>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</si>
  <si>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</si>
  <si>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</si>
  <si>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</si>
  <si>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</si>
  <si>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</si>
  <si>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</si>
  <si>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</si>
  <si>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</si>
  <si>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</si>
  <si>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</si>
  <si>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</si>
  <si>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</si>
  <si>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</si>
  <si>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</si>
  <si>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</si>
  <si>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</si>
  <si>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</si>
  <si>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</si>
  <si>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</si>
  <si>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</si>
  <si>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</si>
  <si>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</si>
  <si>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</si>
  <si>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</si>
  <si>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</si>
  <si>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</si>
  <si>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</si>
  <si>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</si>
  <si>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</si>
  <si>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</si>
  <si>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</si>
  <si>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</si>
  <si>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</si>
  <si>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</si>
  <si>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</si>
  <si>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</si>
  <si>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</si>
  <si>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</si>
  <si>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</si>
  <si>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</si>
  <si>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</si>
  <si>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</si>
  <si>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</si>
  <si>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</si>
  <si>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</si>
  <si>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</si>
  <si>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</si>
  <si>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</si>
  <si>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</si>
  <si>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</si>
  <si>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</si>
  <si>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</si>
  <si>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</si>
  <si>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</si>
  <si>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</si>
  <si>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</si>
  <si>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</si>
  <si>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</si>
  <si>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</si>
  <si>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</si>
  <si>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</si>
  <si>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</si>
  <si>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</si>
  <si>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</si>
  <si>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</si>
  <si>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</si>
  <si>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</si>
  <si>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</si>
  <si>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</si>
  <si>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</si>
  <si>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</si>
  <si>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</si>
  <si>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</si>
  <si>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</si>
  <si>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</si>
  <si>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</si>
  <si>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</si>
  <si>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</si>
  <si>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</si>
  <si>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</si>
  <si>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</si>
  <si>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</si>
  <si>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</si>
  <si>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</si>
  <si>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</si>
  <si>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</si>
  <si>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</si>
  <si>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</si>
  <si>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</si>
  <si>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</si>
  <si>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</si>
  <si>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</si>
  <si>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</si>
  <si>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</si>
  <si>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</si>
  <si>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</si>
  <si>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</si>
  <si>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</si>
  <si>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</si>
  <si>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</si>
  <si>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</si>
  <si>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</si>
  <si>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</si>
  <si>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</si>
  <si>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</si>
  <si>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</si>
  <si>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</si>
  <si>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</si>
  <si>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</si>
  <si>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</si>
  <si>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</si>
  <si>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</si>
  <si>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</si>
  <si>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</si>
  <si>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</si>
  <si>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</si>
  <si>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</si>
  <si>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</si>
  <si>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</si>
  <si>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</si>
  <si>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</si>
  <si>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</si>
  <si>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</si>
  <si>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</si>
  <si>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</si>
  <si>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</si>
  <si>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</si>
  <si>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</si>
  <si>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</si>
  <si>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</si>
  <si>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</si>
  <si>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</si>
  <si>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</si>
  <si>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</si>
  <si>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</si>
  <si>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</si>
  <si>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</si>
  <si>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</si>
  <si>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</si>
  <si>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</si>
  <si>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</si>
  <si>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</si>
  <si>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</si>
  <si>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</si>
  <si>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</si>
  <si>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</si>
  <si>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</si>
  <si>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</si>
  <si>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</si>
  <si>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</si>
  <si>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</si>
  <si>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</si>
  <si>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</si>
  <si>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</si>
  <si>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</si>
  <si>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</si>
  <si>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</si>
  <si>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</si>
  <si>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</si>
  <si>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</si>
  <si>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</si>
  <si>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</si>
  <si>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</si>
  <si>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</si>
  <si>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</si>
  <si>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</si>
  <si>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</si>
  <si>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</si>
  <si>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</si>
  <si>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</si>
  <si>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</si>
  <si>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</si>
  <si>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</si>
  <si>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</si>
  <si>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</si>
  <si>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</si>
  <si>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</si>
  <si>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</si>
  <si>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</si>
  <si>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</si>
  <si>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</si>
  <si>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</si>
  <si>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</si>
  <si>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</si>
  <si>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</si>
  <si>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</si>
  <si>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</si>
  <si>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</si>
  <si>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</si>
  <si>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</si>
  <si>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</si>
  <si>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</si>
  <si>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</si>
  <si>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</si>
  <si>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</si>
  <si>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</si>
  <si>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</si>
  <si>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</si>
  <si>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</si>
  <si>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</si>
  <si>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</si>
  <si>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</si>
  <si>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</si>
  <si>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</si>
  <si>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</si>
  <si>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</si>
  <si>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</si>
  <si>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</si>
  <si>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</si>
  <si>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</si>
  <si>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</si>
  <si>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</si>
  <si>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</si>
  <si>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</si>
  <si>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</si>
  <si>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</si>
  <si>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</si>
  <si>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</si>
  <si>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</si>
  <si>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</si>
  <si>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</si>
  <si>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</si>
  <si>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</si>
  <si>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</si>
  <si>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</si>
  <si>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</si>
  <si>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</si>
  <si>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</si>
  <si>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</si>
  <si>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</si>
  <si>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</si>
  <si>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</si>
  <si>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</si>
  <si>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</si>
  <si>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</si>
  <si>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</si>
  <si>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</si>
  <si>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</si>
  <si>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</si>
  <si>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</si>
  <si>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</si>
  <si>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</si>
  <si>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</si>
  <si>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</si>
  <si>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</si>
  <si>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</si>
  <si>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</si>
  <si>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</si>
  <si>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</si>
  <si>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</si>
  <si>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</si>
  <si>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</si>
  <si>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</si>
  <si>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</si>
  <si>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</si>
  <si>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</si>
  <si>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</si>
  <si>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</si>
  <si>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</si>
  <si>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</si>
  <si>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</si>
  <si>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</si>
  <si>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</si>
  <si>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</si>
  <si>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</si>
  <si>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</si>
  <si>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</si>
  <si>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</si>
  <si>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</si>
  <si>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</si>
  <si>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</si>
  <si>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</si>
  <si>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</si>
  <si>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</si>
  <si>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</si>
  <si>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</si>
  <si>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</si>
  <si>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</si>
  <si>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</si>
  <si>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</si>
  <si>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</si>
  <si>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</si>
  <si>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</si>
  <si>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</si>
  <si>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</si>
  <si>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</si>
  <si>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</si>
  <si>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</si>
  <si>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</si>
  <si>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</si>
  <si>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</si>
  <si>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</si>
  <si>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</si>
  <si>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</si>
  <si>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</si>
  <si>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</si>
  <si>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</si>
  <si>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</si>
  <si>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</si>
  <si>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</si>
  <si>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</si>
  <si>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</si>
  <si>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</si>
  <si>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</si>
  <si>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</si>
  <si>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</si>
  <si>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</si>
  <si>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</si>
  <si>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</si>
  <si>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</si>
  <si>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</si>
  <si>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</si>
  <si>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</si>
  <si>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</si>
  <si>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</si>
  <si>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</si>
  <si>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</si>
  <si>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</si>
  <si>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</si>
  <si>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</si>
  <si>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</si>
  <si>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</si>
  <si>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</si>
  <si>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</si>
  <si>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</si>
  <si>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</si>
  <si>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</si>
  <si>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</si>
  <si>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</si>
  <si>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</si>
  <si>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</si>
  <si>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</si>
  <si>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</si>
  <si>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</si>
  <si>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</si>
  <si>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</si>
  <si>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</si>
  <si>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</si>
  <si>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</si>
  <si>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</si>
  <si>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</si>
  <si>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</si>
  <si>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</si>
  <si>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</si>
  <si>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</si>
  <si>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</si>
  <si>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</si>
  <si>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</si>
  <si>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</si>
  <si>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</si>
  <si>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</si>
  <si>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</si>
  <si>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</si>
  <si>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</si>
  <si>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</si>
  <si>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</si>
  <si>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</si>
  <si>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</si>
  <si>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</si>
  <si>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</si>
  <si>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</si>
  <si>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</si>
  <si>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</si>
  <si>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</si>
  <si>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</si>
  <si>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</si>
  <si>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</si>
  <si>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</si>
  <si>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</si>
  <si>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</si>
  <si>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</si>
  <si>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</si>
  <si>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</si>
  <si>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</si>
  <si>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</si>
  <si>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</si>
  <si>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</si>
  <si>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</si>
  <si>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</si>
  <si>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</si>
  <si>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</si>
  <si>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</si>
  <si>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</si>
  <si>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</si>
  <si>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</si>
  <si>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</si>
  <si>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</si>
  <si>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</si>
  <si>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</si>
  <si>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</si>
  <si>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</si>
  <si>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</si>
  <si>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</si>
  <si>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</si>
  <si>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</si>
  <si>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</si>
  <si>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</si>
  <si>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</si>
  <si>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</si>
  <si>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</si>
  <si>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</si>
  <si>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</si>
  <si>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</si>
  <si>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</si>
  <si>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</si>
  <si>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</si>
  <si>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</si>
  <si>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</si>
  <si>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</si>
  <si>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</si>
  <si>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</si>
  <si>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</si>
  <si>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</si>
  <si>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</si>
  <si>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</si>
  <si>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</si>
  <si>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</si>
  <si>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</si>
  <si>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</si>
  <si>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</si>
  <si>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</si>
  <si>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</si>
  <si>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</si>
  <si>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</si>
  <si>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</si>
  <si>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</si>
  <si>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</si>
  <si>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</si>
  <si>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</si>
  <si>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</si>
  <si>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</si>
  <si>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</si>
  <si>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</si>
  <si>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</si>
  <si>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</si>
  <si>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</si>
  <si>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</si>
  <si>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</si>
  <si>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</si>
  <si>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</si>
  <si>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</si>
  <si>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</si>
  <si>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</si>
  <si>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</si>
  <si>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</si>
  <si>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</si>
  <si>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</si>
  <si>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</si>
  <si>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</si>
  <si>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</si>
  <si>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</si>
  <si>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</si>
  <si>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</si>
  <si>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</si>
  <si>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</si>
  <si>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</si>
  <si>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</si>
  <si>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</si>
  <si>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</si>
  <si>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</si>
  <si>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</si>
  <si>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</si>
  <si>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</si>
  <si>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</si>
  <si>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</si>
  <si>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</si>
  <si>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</si>
  <si>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</si>
  <si>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</si>
  <si>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</si>
  <si>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</si>
  <si>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</si>
  <si>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</si>
  <si>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</si>
  <si>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</si>
  <si>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</si>
  <si>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</si>
  <si>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</si>
  <si>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</si>
  <si>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</si>
  <si>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</si>
  <si>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</si>
  <si>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</si>
  <si>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</si>
  <si>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</si>
  <si>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</si>
  <si>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</si>
  <si>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</si>
  <si>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</si>
  <si>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</si>
  <si>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</si>
  <si>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</si>
  <si>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</si>
  <si>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</si>
  <si>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</si>
  <si>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</si>
  <si>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</si>
  <si>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</si>
  <si>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</si>
  <si>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</si>
  <si>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</si>
  <si>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</si>
  <si>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</si>
  <si>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</si>
  <si>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</si>
  <si>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</si>
  <si>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</si>
  <si>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</si>
  <si>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</si>
  <si>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</si>
  <si>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</si>
  <si>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</si>
  <si>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</si>
  <si>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</si>
  <si>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</si>
  <si>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</si>
  <si>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</si>
  <si>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</si>
  <si>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</si>
  <si>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</si>
  <si>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</si>
  <si>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</si>
  <si>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</si>
  <si>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</si>
  <si>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</si>
  <si>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</si>
  <si>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</si>
  <si>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</si>
  <si>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</si>
  <si>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</si>
  <si>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</si>
  <si>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</si>
  <si>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</si>
  <si>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</si>
  <si>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</si>
  <si>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</si>
  <si>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</si>
  <si>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</si>
  <si>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</si>
  <si>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</si>
  <si>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</si>
  <si>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</si>
  <si>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</si>
  <si>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</si>
  <si>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</si>
  <si>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</si>
  <si>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</si>
  <si>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</si>
  <si>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</si>
  <si>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</si>
  <si>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</si>
  <si>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</si>
  <si>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</si>
  <si>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</si>
  <si>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</si>
  <si>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</si>
  <si>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</si>
  <si>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</si>
  <si>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</si>
  <si>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</si>
  <si>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</si>
  <si>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</si>
  <si>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</si>
  <si>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</si>
  <si>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</si>
  <si>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</si>
  <si>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</si>
  <si>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</si>
  <si>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</si>
  <si>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</si>
  <si>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</si>
  <si>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</si>
  <si>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</si>
  <si>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</si>
  <si>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</si>
  <si>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</si>
  <si>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</si>
  <si>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</si>
  <si>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</si>
  <si>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</si>
  <si>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</si>
  <si>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</si>
  <si>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</si>
  <si>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</si>
  <si>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</si>
  <si>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</si>
  <si>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</si>
  <si>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</si>
  <si>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</si>
  <si>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</si>
  <si>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</si>
  <si>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</si>
  <si>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</si>
  <si>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</si>
  <si>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</si>
  <si>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</si>
  <si>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</si>
  <si>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</si>
  <si>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</si>
  <si>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</si>
  <si>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</si>
  <si>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</si>
  <si>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</si>
  <si>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</si>
  <si>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</si>
  <si>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</si>
  <si>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</si>
  <si>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</si>
  <si>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</si>
  <si>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</si>
  <si>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</si>
  <si>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</si>
  <si>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</si>
  <si>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</si>
  <si>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</si>
  <si>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</si>
  <si>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</si>
  <si>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</si>
  <si>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</si>
  <si>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</si>
  <si>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</si>
  <si>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</si>
  <si>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</si>
  <si>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</si>
  <si>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</si>
  <si>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</si>
  <si>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</si>
  <si>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</si>
  <si>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</si>
  <si>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</si>
  <si>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</si>
  <si>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</si>
  <si>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</si>
  <si>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</si>
  <si>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</si>
  <si>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</si>
  <si>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</si>
  <si>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</si>
  <si>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</si>
  <si>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</si>
  <si>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</si>
  <si>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</si>
  <si>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</si>
  <si>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</si>
  <si>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</si>
  <si>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</si>
  <si>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</si>
  <si>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</si>
  <si>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</si>
  <si>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</si>
  <si>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</si>
  <si>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</si>
  <si>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</si>
  <si>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</si>
  <si>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</si>
  <si>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</si>
  <si>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</si>
  <si>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</si>
  <si>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</si>
  <si>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</si>
  <si>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</si>
  <si>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</si>
  <si>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</si>
  <si>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</si>
  <si>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</si>
  <si>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</si>
  <si>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</si>
  <si>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</si>
  <si>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</si>
  <si>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</si>
  <si>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</si>
  <si>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</si>
  <si>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</si>
  <si>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</si>
  <si>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</si>
  <si>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</si>
  <si>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</si>
  <si>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</si>
  <si>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</si>
  <si>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</si>
  <si>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</si>
  <si>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</si>
  <si>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</si>
  <si>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</si>
  <si>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</si>
  <si>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</si>
  <si>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</si>
  <si>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</si>
  <si>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</si>
  <si>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</si>
  <si>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</si>
  <si>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</si>
  <si>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</si>
  <si>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</si>
  <si>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</si>
  <si>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</si>
  <si>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</si>
  <si>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</si>
  <si>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</si>
  <si>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</si>
  <si>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</si>
  <si>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</si>
  <si>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</si>
  <si>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</si>
  <si>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</si>
  <si>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</si>
  <si>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</si>
  <si>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</si>
  <si>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</si>
  <si>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</si>
  <si>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</si>
  <si>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</si>
  <si>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</si>
  <si>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</si>
  <si>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</si>
  <si>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</si>
  <si>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</si>
  <si>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</si>
  <si>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</si>
  <si>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</si>
  <si>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</si>
  <si>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</si>
  <si>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</si>
  <si>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</si>
  <si>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</si>
  <si>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</si>
  <si>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</si>
  <si>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</si>
  <si>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</si>
  <si>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</si>
  <si>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</si>
  <si>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</si>
  <si>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</si>
  <si>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</si>
  <si>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</si>
  <si>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</si>
  <si>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</si>
  <si>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</si>
  <si>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</si>
  <si>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</si>
  <si>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</si>
  <si>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</si>
  <si>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</si>
  <si>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</si>
  <si>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</si>
  <si>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</si>
  <si>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</si>
  <si>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</si>
  <si>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</si>
  <si>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</si>
  <si>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</si>
  <si>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</si>
  <si>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</si>
  <si>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</si>
  <si>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</si>
  <si>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</si>
  <si>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</si>
  <si>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</si>
  <si>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</si>
  <si>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</si>
  <si>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</si>
  <si>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</si>
  <si>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</si>
  <si>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</si>
  <si>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</si>
  <si>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</si>
  <si>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</si>
  <si>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</si>
  <si>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</si>
  <si>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</si>
  <si>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</si>
  <si>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</si>
  <si>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</si>
  <si>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</si>
  <si>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</si>
  <si>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</si>
  <si>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</si>
  <si>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</si>
  <si>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</si>
  <si>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</si>
  <si>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</si>
  <si>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</si>
  <si>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</si>
  <si>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</si>
  <si>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</si>
  <si>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</si>
  <si>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</si>
  <si>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</si>
  <si>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</si>
  <si>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</si>
  <si>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</si>
  <si>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</si>
  <si>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</si>
  <si>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</si>
  <si>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</si>
  <si>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</si>
  <si>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</si>
  <si>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</si>
  <si>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</si>
  <si>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</si>
  <si>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</si>
  <si>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</si>
  <si>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</si>
  <si>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</si>
  <si>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</si>
  <si>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</si>
  <si>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</si>
  <si>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</si>
  <si>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</si>
  <si>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</si>
  <si>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</si>
  <si>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</si>
  <si>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</si>
  <si>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</si>
  <si>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</si>
  <si>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</si>
  <si>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</si>
  <si>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</si>
  <si>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</si>
  <si>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</si>
  <si>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</si>
  <si>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</si>
  <si>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</si>
  <si>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</si>
  <si>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</si>
  <si>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</si>
  <si>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</si>
  <si>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</si>
  <si>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</si>
  <si>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</si>
  <si>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</si>
  <si>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</si>
  <si>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</si>
  <si>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</si>
  <si>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</si>
  <si>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</si>
  <si>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</si>
  <si>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</si>
  <si>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</si>
  <si>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</si>
  <si>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</si>
  <si>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</si>
  <si>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</si>
  <si>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</si>
  <si>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</si>
  <si>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</si>
  <si>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</si>
  <si>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</si>
  <si>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</si>
  <si>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</si>
  <si>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</si>
  <si>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</si>
  <si>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</si>
  <si>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</si>
  <si>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</si>
  <si>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</si>
  <si>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</si>
  <si>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</si>
  <si>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</si>
  <si>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</si>
  <si>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</si>
  <si>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</si>
  <si>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</si>
  <si>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</si>
  <si>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</si>
  <si>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</si>
  <si>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</si>
  <si>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</si>
  <si>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</si>
  <si>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</si>
  <si>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</si>
  <si>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</si>
  <si>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</si>
  <si>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</si>
  <si>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</si>
  <si>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</si>
  <si>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</si>
  <si>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</si>
  <si>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</si>
  <si>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</si>
  <si>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</si>
  <si>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</si>
  <si>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</si>
  <si>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</si>
  <si>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</si>
  <si>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</si>
  <si>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</si>
  <si>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</si>
  <si>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</si>
  <si>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</si>
  <si>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</si>
  <si>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</si>
  <si>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</si>
  <si>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</si>
  <si>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</si>
  <si>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</si>
  <si>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</si>
  <si>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</si>
  <si>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</si>
  <si>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</si>
  <si>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</si>
  <si>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</si>
  <si>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</si>
  <si>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</si>
  <si>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</si>
  <si>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</si>
  <si>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</si>
  <si>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</si>
  <si>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</si>
  <si>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</si>
  <si>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</si>
  <si>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</si>
  <si>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</si>
  <si>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</si>
  <si>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</si>
  <si>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</si>
  <si>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</si>
  <si>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</si>
  <si>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</si>
  <si>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</si>
  <si>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</si>
  <si>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</si>
  <si>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</si>
  <si>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</si>
  <si>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</si>
  <si>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</si>
  <si>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</si>
  <si>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</si>
  <si>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</si>
  <si>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</si>
  <si>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</si>
  <si>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</si>
  <si>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</si>
  <si>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</si>
  <si>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</si>
  <si>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</si>
  <si>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</si>
  <si>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</si>
  <si>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</si>
  <si>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</si>
  <si>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</si>
  <si>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</si>
  <si>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</si>
  <si>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</si>
  <si>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</si>
  <si>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</si>
  <si>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</si>
  <si>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</si>
  <si>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</si>
  <si>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</si>
  <si>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</si>
  <si>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</si>
  <si>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</si>
  <si>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</si>
  <si>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</si>
  <si>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</si>
  <si>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</si>
  <si>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</si>
  <si>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</si>
  <si>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</si>
  <si>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</si>
  <si>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</si>
  <si>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</si>
  <si>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</si>
  <si>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</si>
  <si>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</si>
  <si>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</si>
  <si>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</si>
  <si>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</si>
  <si>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</si>
  <si>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</si>
  <si>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</si>
  <si>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</si>
  <si>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</si>
  <si>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</si>
  <si>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</si>
  <si>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</si>
  <si>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</si>
  <si>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</si>
  <si>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</si>
  <si>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</si>
  <si>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</si>
  <si>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</si>
  <si>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</si>
  <si>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</si>
  <si>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</si>
  <si>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</si>
  <si>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</si>
  <si>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</si>
  <si>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</si>
  <si>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</si>
  <si>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</si>
  <si>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</si>
  <si>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</si>
  <si>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</si>
  <si>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</si>
  <si>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</si>
  <si>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</si>
  <si>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</si>
  <si>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</si>
  <si>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</si>
  <si>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</si>
  <si>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</si>
  <si>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</si>
  <si>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</si>
  <si>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</si>
  <si>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</si>
  <si>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</si>
  <si>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</si>
  <si>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</si>
  <si>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</si>
  <si>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</si>
  <si>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</si>
  <si>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</si>
  <si>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</si>
  <si>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</si>
  <si>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</si>
  <si>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</si>
  <si>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</si>
  <si>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</si>
  <si>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</si>
  <si>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</si>
  <si>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</si>
  <si>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</si>
  <si>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</si>
  <si>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</si>
  <si>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</si>
  <si>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</si>
  <si>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</si>
  <si>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</si>
  <si>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</si>
  <si>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</si>
  <si>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</si>
  <si>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</si>
  <si>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</si>
  <si>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</si>
  <si>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</si>
  <si>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</si>
  <si>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</si>
  <si>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</si>
  <si>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</si>
  <si>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</si>
  <si>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</si>
  <si>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</si>
  <si>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</si>
  <si>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</si>
  <si>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</si>
  <si>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</si>
  <si>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</si>
  <si>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</si>
  <si>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</si>
  <si>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</si>
  <si>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</si>
  <si>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</si>
  <si>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</si>
  <si>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</si>
  <si>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</si>
  <si>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</si>
  <si>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</si>
  <si>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</si>
  <si>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</si>
  <si>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</si>
  <si>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</si>
  <si>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</si>
  <si>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</si>
  <si>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</si>
  <si>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</si>
  <si>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</si>
  <si>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</si>
  <si>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</si>
  <si>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</si>
  <si>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</si>
  <si>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</si>
  <si>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</si>
  <si>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</si>
  <si>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</si>
  <si>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</si>
  <si>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</si>
  <si>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</si>
  <si>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</si>
  <si>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</si>
  <si>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</si>
  <si>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</si>
  <si>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</si>
  <si>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</si>
  <si>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</si>
  <si>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</si>
  <si>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</si>
  <si>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</si>
  <si>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</si>
  <si>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</si>
  <si>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</si>
  <si>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</si>
  <si>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</si>
  <si>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</si>
  <si>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</si>
  <si>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</si>
  <si>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</si>
  <si>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</si>
  <si>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</si>
  <si>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</si>
  <si>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</si>
  <si>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</si>
  <si>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</si>
  <si>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</si>
  <si>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</si>
  <si>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</si>
  <si>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</si>
  <si>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</si>
  <si>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</si>
  <si>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</si>
  <si>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</si>
  <si>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</si>
  <si>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</si>
  <si>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</si>
  <si>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</si>
  <si>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</si>
  <si>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</si>
  <si>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</si>
  <si>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</si>
  <si>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</si>
  <si>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</si>
  <si>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</si>
  <si>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</si>
  <si>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</si>
  <si>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</si>
  <si>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</si>
  <si>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</si>
  <si>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</si>
  <si>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</si>
  <si>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</si>
  <si>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</si>
  <si>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</si>
  <si>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</si>
  <si>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</si>
  <si>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</si>
  <si>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</si>
  <si>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</si>
  <si>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</si>
  <si>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</si>
  <si>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</si>
  <si>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</si>
  <si>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</si>
  <si>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</si>
  <si>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</si>
  <si>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</si>
  <si>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</si>
  <si>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</si>
  <si>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</si>
  <si>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</si>
  <si>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</si>
  <si>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</si>
  <si>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</si>
  <si>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</si>
  <si>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</si>
  <si>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</si>
  <si>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</si>
  <si>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</si>
  <si>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</si>
  <si>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</si>
  <si>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</si>
  <si>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</si>
  <si>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</si>
  <si>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</si>
  <si>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</si>
  <si>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</si>
  <si>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</si>
  <si>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</si>
  <si>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</si>
  <si>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</si>
  <si>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</si>
  <si>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</si>
  <si>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</si>
  <si>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</si>
  <si>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</si>
  <si>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</si>
  <si>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</si>
  <si>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</si>
  <si>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</si>
  <si>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</si>
  <si>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</si>
  <si>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</si>
  <si>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</si>
  <si>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</si>
  <si>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</si>
  <si>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</si>
  <si>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</si>
  <si>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</si>
  <si>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</si>
  <si>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</si>
  <si>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</si>
  <si>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</si>
  <si>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</si>
  <si>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</si>
  <si>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</si>
  <si>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</si>
  <si>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</si>
  <si>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</si>
  <si>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</si>
  <si>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</si>
  <si>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</si>
  <si>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</si>
  <si>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</si>
  <si>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</si>
  <si>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</si>
  <si>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</si>
  <si>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</si>
  <si>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</si>
  <si>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</si>
  <si>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</si>
  <si>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</si>
  <si>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</si>
  <si>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</si>
  <si>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</si>
  <si>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</si>
  <si>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</si>
  <si>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</si>
  <si>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</si>
  <si>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</si>
  <si>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</si>
  <si>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</si>
  <si>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</si>
  <si>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</si>
  <si>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</si>
  <si>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</si>
  <si>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</si>
  <si>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</si>
  <si>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</si>
  <si>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</si>
  <si>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</si>
  <si>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</si>
  <si>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</si>
  <si>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</si>
  <si>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</si>
  <si>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</si>
  <si>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</si>
  <si>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</si>
  <si>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</si>
  <si>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</si>
  <si>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</si>
  <si>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</si>
  <si>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</si>
  <si>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</si>
  <si>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</si>
  <si>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</si>
  <si>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</si>
  <si>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</si>
  <si>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</si>
  <si>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</si>
  <si>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</si>
  <si>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</si>
  <si>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</si>
  <si>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</si>
  <si>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</si>
  <si>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</si>
  <si>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</si>
  <si>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</si>
  <si>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</si>
  <si>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</si>
  <si>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</si>
  <si>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</si>
  <si>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</si>
  <si>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</si>
  <si>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</si>
  <si>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</si>
  <si>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</si>
  <si>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</si>
  <si>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</si>
  <si>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</si>
  <si>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</si>
  <si>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</si>
  <si>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</si>
  <si>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</si>
  <si>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</si>
  <si>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</si>
  <si>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</si>
  <si>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</si>
  <si>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</si>
  <si>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</si>
  <si>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</si>
  <si>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</si>
  <si>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</si>
  <si>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</si>
  <si>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</si>
  <si>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</si>
  <si>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</si>
  <si>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</si>
  <si>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</si>
  <si>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</si>
  <si>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</si>
  <si>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</si>
  <si>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</si>
  <si>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</si>
  <si>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</si>
  <si>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</si>
  <si>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</si>
  <si>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</si>
  <si>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</si>
  <si>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</si>
  <si>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</si>
  <si>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</si>
  <si>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</si>
  <si>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</si>
  <si>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</si>
  <si>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</si>
  <si>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</si>
  <si>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</si>
  <si>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</si>
  <si>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</si>
  <si>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</si>
  <si>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</si>
  <si>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</si>
  <si>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</si>
  <si>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</si>
  <si>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</si>
  <si>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</si>
  <si>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</si>
  <si>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</si>
  <si>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</si>
  <si>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</si>
  <si>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</si>
  <si>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</si>
  <si>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</si>
  <si>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</si>
  <si>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</si>
  <si>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</si>
  <si>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</si>
  <si>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</si>
  <si>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</si>
  <si>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</si>
  <si>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</si>
  <si>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</si>
  <si>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</si>
  <si>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</si>
  <si>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</si>
  <si>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</si>
  <si>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</si>
  <si>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</si>
  <si>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</si>
  <si>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</si>
  <si>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</si>
  <si>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</si>
  <si>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</si>
  <si>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</si>
  <si>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</si>
  <si>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</si>
  <si>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</si>
  <si>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</si>
  <si>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</si>
  <si>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</si>
  <si>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</si>
  <si>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</si>
  <si>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</si>
  <si>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</si>
  <si>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</si>
  <si>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</si>
  <si>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</si>
  <si>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</si>
  <si>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</si>
  <si>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</si>
  <si>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</si>
  <si>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</si>
  <si>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</si>
  <si>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</si>
  <si>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</si>
  <si>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</si>
  <si>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</si>
  <si>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</si>
  <si>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</si>
  <si>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</si>
  <si>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</si>
  <si>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</si>
  <si>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</si>
  <si>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</si>
  <si>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</si>
  <si>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</si>
  <si>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</si>
  <si>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</si>
  <si>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</si>
  <si>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</si>
  <si>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</si>
  <si>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</si>
  <si>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</si>
  <si>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</si>
  <si>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</si>
  <si>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</si>
  <si>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</si>
  <si>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</si>
  <si>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</si>
  <si>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</si>
  <si>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</si>
  <si>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</si>
  <si>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</si>
  <si>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</si>
  <si>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</si>
  <si>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</si>
  <si>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</si>
  <si>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</si>
  <si>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</si>
  <si>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</si>
  <si>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</si>
  <si>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</si>
  <si>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</si>
  <si>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</si>
  <si>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</si>
  <si>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</si>
  <si>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</si>
  <si>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</si>
  <si>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</si>
  <si>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</si>
  <si>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</si>
  <si>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</si>
  <si>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</si>
  <si>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</si>
  <si>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</si>
  <si>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</si>
  <si>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</si>
  <si>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</si>
  <si>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</si>
  <si>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</si>
  <si>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</si>
  <si>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</si>
  <si>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</si>
  <si>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</si>
  <si>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</si>
  <si>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</si>
  <si>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</si>
  <si>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</si>
  <si>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</si>
  <si>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</si>
  <si>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</si>
  <si>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</si>
  <si>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</si>
  <si>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</si>
  <si>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</si>
  <si>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</si>
  <si>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</si>
  <si>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</si>
  <si>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</si>
  <si>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</si>
  <si>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</si>
  <si>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</si>
  <si>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</si>
  <si>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</si>
  <si>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</si>
  <si>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</si>
  <si>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</si>
  <si>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</si>
  <si>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</si>
  <si>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</si>
  <si>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</si>
  <si>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</si>
  <si>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</si>
  <si>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</si>
  <si>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</si>
  <si>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</si>
  <si>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</si>
  <si>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</si>
  <si>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</si>
  <si>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</si>
  <si>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</si>
  <si>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</si>
  <si>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</si>
  <si>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</si>
  <si>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</si>
  <si>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</si>
  <si>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</si>
  <si>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</si>
  <si>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</si>
  <si>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</si>
  <si>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</si>
  <si>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</si>
  <si>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</si>
  <si>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</si>
  <si>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</si>
  <si>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</si>
  <si>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</si>
  <si>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</si>
  <si>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</si>
  <si>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</si>
  <si>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</si>
  <si>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</si>
  <si>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</si>
  <si>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</si>
  <si>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</si>
  <si>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</si>
  <si>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</si>
  <si>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</si>
  <si>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</si>
  <si>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</si>
  <si>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</si>
  <si>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</si>
  <si>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</si>
  <si>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</si>
  <si>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</si>
  <si>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</si>
  <si>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</si>
  <si>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</si>
  <si>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</si>
  <si>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</si>
  <si>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</si>
  <si>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</si>
  <si>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</si>
  <si>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</si>
  <si>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</si>
  <si>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</si>
  <si>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</si>
  <si>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</si>
  <si>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</si>
  <si>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</si>
  <si>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</si>
  <si>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</si>
  <si>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</si>
  <si>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</si>
  <si>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</si>
  <si>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</si>
  <si>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</si>
  <si>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</si>
  <si>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</si>
  <si>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</si>
  <si>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</si>
  <si>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</si>
  <si>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</si>
  <si>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</si>
  <si>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</si>
  <si>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</si>
  <si>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</si>
  <si>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</si>
  <si>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</si>
  <si>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</si>
  <si>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</si>
  <si>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</si>
  <si>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</si>
  <si>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</si>
  <si>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</si>
  <si>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</si>
  <si>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</si>
  <si>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</si>
  <si>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</si>
  <si>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</si>
  <si>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</si>
  <si>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</si>
  <si>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</si>
  <si>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</si>
  <si>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</si>
  <si>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</si>
  <si>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</si>
  <si>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</si>
  <si>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</si>
  <si>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</si>
  <si>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</si>
  <si>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</si>
  <si>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</si>
  <si>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</si>
  <si>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</si>
  <si>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</si>
  <si>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</si>
  <si>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</si>
  <si>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</si>
  <si>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</si>
  <si>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</si>
  <si>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</si>
  <si>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</si>
  <si>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</si>
  <si>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</si>
  <si>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</si>
  <si>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</si>
  <si>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</si>
  <si>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</si>
  <si>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</si>
  <si>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</si>
  <si>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</si>
  <si>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</si>
  <si>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</si>
  <si>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</si>
  <si>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</si>
  <si>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</si>
  <si>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</si>
  <si>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</si>
  <si>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</si>
  <si>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</si>
  <si>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</si>
  <si>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</si>
  <si>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</si>
  <si>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</si>
  <si>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</si>
  <si>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</si>
  <si>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</si>
  <si>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</si>
  <si>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</si>
  <si>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</si>
  <si>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</si>
  <si>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</si>
  <si>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</si>
  <si>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</si>
  <si>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</si>
  <si>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</si>
  <si>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</si>
  <si>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</si>
  <si>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</si>
  <si>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</si>
  <si>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</si>
  <si>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</si>
  <si>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</si>
  <si>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</si>
  <si>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</si>
  <si>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</si>
  <si>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</si>
  <si>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</si>
  <si>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</si>
  <si>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</si>
  <si>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</si>
  <si>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</si>
  <si>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</si>
  <si>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</si>
  <si>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</si>
  <si>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</si>
  <si>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</si>
  <si>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</si>
  <si>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</si>
  <si>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</si>
  <si>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</si>
  <si>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</si>
  <si>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</si>
  <si>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</si>
  <si>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</si>
  <si>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</si>
  <si>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</si>
  <si>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</si>
  <si>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</si>
  <si>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</si>
  <si>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</si>
  <si>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</si>
  <si>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</si>
  <si>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</si>
  <si>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</si>
  <si>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</si>
  <si>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</si>
  <si>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</si>
  <si>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</si>
  <si>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</si>
  <si>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</si>
  <si>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</si>
  <si>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</si>
  <si>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</si>
  <si>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</si>
  <si>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</si>
  <si>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</si>
  <si>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</si>
  <si>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</si>
  <si>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</si>
  <si>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</si>
  <si>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</si>
  <si>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</si>
  <si>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</si>
  <si>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</si>
  <si>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</si>
  <si>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</si>
  <si>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</si>
  <si>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</si>
  <si>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</si>
  <si>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</si>
  <si>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</si>
  <si>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</si>
  <si>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</si>
  <si>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</si>
  <si>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</si>
  <si>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</si>
  <si>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</si>
  <si>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</si>
  <si>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</si>
  <si>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</si>
  <si>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</si>
  <si>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</si>
  <si>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</si>
  <si>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</si>
  <si>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</si>
  <si>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</si>
  <si>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</si>
  <si>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</si>
  <si>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</si>
  <si>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</si>
  <si>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</si>
  <si>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</si>
  <si>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</si>
  <si>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</si>
  <si>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</si>
  <si>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</si>
  <si>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</si>
  <si>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</si>
  <si>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</si>
  <si>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</si>
  <si>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</si>
  <si>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</si>
  <si>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</si>
  <si>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</si>
  <si>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</si>
  <si>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</si>
  <si>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</si>
  <si>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</si>
  <si>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</si>
  <si>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</si>
  <si>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</si>
  <si>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</si>
  <si>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</si>
  <si>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</si>
  <si>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</si>
  <si>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</si>
  <si>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</si>
  <si>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</si>
  <si>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</si>
  <si>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</si>
  <si>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</si>
  <si>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</si>
  <si>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</si>
  <si>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</si>
  <si>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</si>
  <si>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</si>
  <si>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</si>
  <si>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</si>
  <si>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</si>
  <si>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</si>
  <si>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</si>
  <si>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</si>
  <si>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</si>
  <si>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</si>
  <si>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</si>
  <si>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</si>
  <si>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</si>
  <si>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</si>
  <si>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</si>
  <si>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</si>
  <si>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</si>
  <si>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</si>
  <si>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</si>
  <si>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</si>
  <si>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</si>
  <si>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</si>
  <si>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</si>
  <si>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</si>
  <si>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</si>
  <si>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</si>
  <si>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</si>
  <si>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</si>
  <si>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</si>
  <si>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</si>
  <si>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</si>
  <si>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</si>
  <si>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</si>
  <si>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</si>
  <si>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</si>
  <si>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</si>
  <si>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</si>
  <si>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</si>
  <si>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</si>
  <si>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</si>
  <si>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</si>
  <si>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</si>
  <si>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</si>
  <si>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</si>
  <si>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</si>
  <si>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</si>
  <si>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</si>
  <si>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</si>
  <si>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</si>
  <si>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</si>
  <si>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</si>
  <si>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</si>
  <si>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</si>
  <si>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</si>
  <si>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</si>
  <si>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</si>
  <si>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</si>
  <si>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</si>
  <si>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</si>
  <si>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</si>
  <si>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</si>
  <si>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</si>
  <si>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</si>
  <si>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</si>
  <si>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</si>
  <si>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</si>
  <si>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</si>
  <si>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</si>
  <si>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</si>
  <si>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</si>
  <si>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</si>
  <si>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</si>
  <si>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</si>
  <si>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</si>
  <si>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</si>
  <si>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</si>
  <si>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</si>
  <si>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</si>
  <si>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</si>
  <si>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</si>
  <si>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</si>
  <si>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</si>
  <si>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</si>
  <si>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</si>
  <si>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</si>
  <si>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</si>
  <si>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</si>
  <si>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</si>
  <si>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</si>
  <si>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</si>
  <si>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</si>
  <si>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</si>
  <si>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</si>
  <si>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</si>
  <si>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</si>
  <si>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</si>
  <si>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</si>
  <si>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</si>
  <si>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</si>
  <si>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</si>
  <si>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</si>
  <si>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</si>
  <si>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</si>
  <si>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</si>
  <si>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</si>
  <si>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</si>
  <si>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</si>
  <si>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</si>
  <si>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</si>
  <si>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</si>
  <si>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</si>
  <si>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</si>
  <si>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</si>
  <si>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</si>
  <si>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</si>
  <si>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</si>
  <si>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</si>
  <si>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</si>
  <si>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</si>
  <si>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</si>
  <si>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</si>
  <si>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</si>
  <si>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</si>
  <si>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</si>
  <si>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</si>
  <si>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</si>
  <si>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</si>
  <si>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</si>
  <si>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</si>
  <si>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</si>
  <si>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</si>
  <si>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</si>
  <si>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</si>
  <si>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</si>
  <si>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</si>
  <si>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</si>
  <si>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</si>
  <si>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</si>
  <si>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</si>
  <si>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</si>
  <si>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</si>
  <si>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</si>
  <si>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</si>
  <si>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</si>
  <si>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</si>
  <si>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</si>
  <si>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</si>
  <si>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</si>
  <si>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</si>
  <si>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</si>
  <si>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</si>
  <si>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</si>
  <si>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</si>
  <si>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</si>
  <si>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</si>
  <si>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</si>
  <si>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</si>
  <si>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</si>
  <si>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</si>
  <si>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</si>
  <si>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</si>
  <si>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</si>
  <si>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</si>
  <si>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</si>
  <si>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</si>
  <si>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</si>
  <si>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</si>
  <si>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</si>
  <si>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</si>
  <si>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</si>
  <si>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</si>
  <si>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</si>
  <si>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</si>
  <si>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</si>
  <si>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</si>
  <si>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</si>
  <si>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</si>
  <si>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</si>
  <si>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</si>
  <si>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</si>
  <si>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</si>
  <si>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</si>
  <si>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</si>
  <si>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</si>
  <si>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</si>
  <si>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</si>
  <si>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</si>
  <si>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</si>
  <si>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</si>
  <si>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</si>
  <si>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</si>
  <si>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</si>
  <si>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</si>
  <si>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</si>
  <si>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</si>
  <si>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</si>
  <si>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</si>
  <si>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</si>
  <si>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</si>
  <si>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</si>
  <si>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</si>
  <si>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</si>
  <si>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</si>
  <si>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</si>
  <si>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</si>
  <si>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</si>
  <si>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</si>
  <si>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</si>
  <si>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</si>
  <si>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</si>
  <si>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</si>
  <si>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</si>
  <si>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</si>
  <si>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</si>
  <si>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</si>
  <si>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</si>
  <si>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</si>
  <si>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</si>
  <si>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</si>
  <si>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</si>
  <si>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</si>
  <si>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</si>
  <si>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</si>
  <si>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</si>
  <si>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</si>
  <si>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</si>
  <si>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</si>
  <si>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</si>
  <si>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</si>
  <si>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</si>
  <si>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</si>
  <si>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</si>
  <si>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</si>
  <si>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</si>
  <si>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</si>
  <si>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</si>
  <si>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</si>
  <si>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</si>
  <si>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</si>
  <si>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</si>
  <si>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</si>
  <si>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</si>
  <si>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</si>
  <si>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</si>
  <si>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</si>
  <si>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</si>
  <si>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</si>
  <si>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</si>
  <si>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</si>
  <si>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</si>
  <si>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</si>
  <si>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</si>
  <si>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</si>
  <si>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</si>
  <si>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</si>
  <si>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</si>
  <si>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</si>
  <si>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</si>
  <si>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</si>
  <si>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</si>
  <si>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</si>
  <si>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</si>
  <si>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</si>
  <si>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</si>
  <si>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</si>
  <si>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</si>
  <si>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</si>
  <si>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</si>
  <si>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</si>
  <si>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</si>
  <si>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</si>
  <si>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</si>
  <si>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</si>
  <si>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</si>
  <si>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</si>
  <si>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</si>
  <si>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</si>
  <si>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</si>
  <si>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</si>
  <si>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</si>
  <si>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</si>
  <si>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</si>
  <si>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</si>
  <si>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</si>
  <si>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</si>
  <si>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</si>
  <si>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</si>
  <si>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</si>
  <si>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</si>
  <si>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</si>
  <si>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</si>
  <si>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</si>
  <si>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</si>
  <si>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</si>
  <si>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</si>
  <si>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</si>
  <si>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</si>
  <si>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</si>
  <si>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</si>
  <si>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</si>
  <si>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</si>
  <si>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</si>
  <si>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</si>
  <si>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</si>
  <si>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</si>
  <si>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</si>
  <si>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</si>
  <si>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</si>
  <si>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</si>
  <si>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</si>
  <si>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</si>
  <si>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</si>
  <si>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</si>
  <si>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</si>
  <si>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</si>
  <si>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</si>
  <si>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</si>
  <si>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</si>
  <si>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</si>
  <si>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</si>
  <si>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</si>
  <si>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</si>
  <si>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</si>
  <si>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</si>
  <si>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</si>
  <si>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</si>
  <si>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</si>
  <si>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</si>
  <si>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</si>
  <si>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</si>
  <si>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</si>
  <si>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</si>
  <si>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</si>
  <si>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</si>
  <si>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</si>
  <si>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</si>
  <si>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</si>
  <si>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</si>
  <si>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</si>
  <si>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</si>
  <si>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</si>
  <si>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</si>
  <si>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</si>
  <si>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</si>
  <si>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</si>
  <si>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</si>
  <si>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</si>
  <si>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</si>
  <si>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</si>
  <si>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</si>
  <si>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</si>
  <si>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</si>
  <si>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</si>
  <si>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</si>
  <si>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</si>
  <si>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</si>
  <si>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</si>
  <si>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</si>
  <si>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</si>
  <si>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</si>
  <si>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</si>
  <si>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</si>
  <si>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</si>
  <si>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</si>
  <si>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</si>
  <si>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</si>
  <si>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</si>
  <si>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</si>
  <si>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</si>
  <si>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</si>
  <si>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</si>
  <si>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</si>
  <si>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</si>
  <si>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</si>
  <si>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</si>
  <si>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</si>
  <si>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</si>
  <si>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</si>
  <si>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</si>
  <si>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</si>
  <si>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</si>
  <si>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</si>
  <si>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</si>
  <si>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</si>
  <si>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</si>
  <si>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</si>
  <si>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</si>
  <si>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</si>
  <si>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</si>
  <si>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</si>
  <si>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</si>
  <si>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</si>
  <si>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</si>
  <si>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</si>
  <si>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</si>
  <si>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</si>
  <si>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</si>
  <si>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</si>
  <si>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</si>
  <si>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</si>
  <si>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</si>
  <si>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</si>
  <si>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</si>
  <si>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</si>
  <si>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</si>
  <si>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</si>
  <si>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</si>
  <si>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</si>
  <si>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</si>
  <si>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</si>
  <si>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</si>
  <si>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</si>
  <si>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</si>
  <si>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</si>
  <si>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</si>
  <si>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</si>
  <si>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</si>
  <si>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</si>
  <si>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</si>
  <si>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</si>
  <si>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</si>
  <si>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</si>
  <si>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</si>
  <si>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</si>
  <si>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</si>
  <si>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</si>
  <si>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</si>
  <si>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</si>
  <si>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</si>
  <si>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</si>
  <si>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</si>
  <si>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</si>
  <si>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</si>
  <si>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</si>
  <si>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</si>
  <si>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</si>
  <si>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</si>
  <si>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</si>
  <si>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</si>
  <si>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</si>
  <si>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</si>
  <si>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</si>
  <si>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</si>
  <si>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</si>
  <si>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</si>
  <si>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</si>
  <si>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</si>
  <si>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</si>
  <si>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</si>
  <si>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</si>
  <si>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</si>
  <si>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</si>
  <si>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</si>
  <si>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</si>
  <si>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</si>
  <si>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</si>
  <si>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</si>
  <si>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</si>
  <si>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</si>
  <si>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</si>
  <si>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</si>
  <si>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</si>
  <si>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</si>
  <si>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</si>
  <si>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</si>
  <si>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</si>
  <si>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</si>
  <si>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</si>
  <si>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</si>
  <si>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</si>
  <si>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</si>
  <si>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</si>
  <si>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</si>
  <si>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</si>
  <si>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</si>
  <si>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</si>
  <si>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</si>
  <si>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</si>
  <si>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</si>
  <si>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</si>
  <si>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</si>
  <si>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</si>
  <si>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</si>
  <si>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</si>
  <si>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</si>
  <si>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</si>
  <si>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</si>
  <si>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</si>
  <si>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</si>
  <si>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</si>
  <si>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</si>
  <si>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</si>
  <si>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</si>
  <si>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</si>
  <si>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</si>
  <si>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</si>
  <si>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</si>
  <si>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</si>
  <si>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</si>
  <si>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</si>
  <si>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</si>
  <si>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</si>
  <si>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</si>
  <si>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</si>
  <si>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</si>
  <si>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</si>
  <si>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</si>
  <si>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</si>
  <si>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</si>
  <si>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</si>
  <si>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</si>
  <si>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</si>
  <si>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</si>
  <si>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</si>
  <si>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</si>
  <si>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</si>
  <si>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</si>
  <si>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</si>
  <si>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</si>
  <si>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</si>
  <si>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</si>
  <si>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</si>
  <si>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</si>
  <si>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</si>
  <si>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</si>
  <si>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</si>
  <si>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</si>
  <si>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</si>
  <si>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</si>
  <si>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</si>
  <si>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</si>
  <si>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</si>
  <si>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</si>
  <si>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</si>
  <si>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</si>
  <si>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</si>
  <si>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</si>
  <si>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</si>
  <si>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</si>
  <si>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</si>
  <si>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</si>
  <si>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</si>
  <si>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</si>
  <si>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</si>
  <si>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</si>
  <si>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</si>
  <si>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</si>
  <si>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</si>
  <si>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</si>
  <si>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</si>
  <si>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</si>
  <si>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</si>
  <si>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</si>
  <si>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</si>
  <si>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</si>
  <si>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</si>
  <si>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</si>
  <si>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</si>
  <si>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</si>
  <si>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</si>
  <si>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</si>
  <si>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</si>
  <si>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</si>
  <si>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</si>
  <si>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</si>
  <si>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</si>
  <si>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</si>
  <si>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</si>
  <si>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</si>
  <si>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</si>
  <si>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</si>
  <si>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</si>
  <si>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</si>
  <si>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</si>
  <si>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</si>
  <si>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</si>
  <si>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</si>
  <si>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</si>
  <si>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</si>
  <si>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</si>
  <si>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</si>
  <si>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</si>
  <si>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</si>
  <si>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</si>
  <si>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</si>
  <si>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</si>
  <si>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</si>
  <si>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</si>
  <si>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</si>
  <si>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</si>
  <si>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</si>
  <si>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</si>
  <si>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</si>
  <si>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</si>
  <si>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</si>
  <si>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</si>
  <si>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</si>
  <si>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</si>
  <si>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</si>
  <si>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</si>
  <si>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</si>
  <si>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</si>
  <si>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</si>
  <si>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</si>
  <si>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</si>
  <si>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</si>
  <si>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</si>
  <si>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</si>
  <si>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</si>
  <si>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</si>
  <si>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</si>
  <si>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</si>
  <si>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</si>
  <si>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</si>
  <si>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</si>
  <si>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</si>
  <si>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</si>
  <si>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</si>
  <si>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</si>
  <si>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</si>
  <si>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</si>
  <si>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</si>
  <si>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</si>
  <si>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</si>
  <si>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</si>
  <si>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</si>
  <si>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</si>
  <si>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</si>
  <si>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</si>
  <si>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</si>
  <si>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</si>
  <si>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</si>
  <si>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</si>
  <si>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</si>
  <si>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</si>
  <si>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</si>
  <si>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</si>
  <si>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</si>
  <si>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</si>
  <si>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</si>
  <si>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</si>
  <si>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</si>
  <si>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</si>
  <si>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</si>
  <si>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</si>
  <si>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</si>
  <si>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</si>
  <si>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</si>
  <si>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</si>
  <si>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</si>
  <si>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</si>
  <si>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</si>
  <si>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</si>
  <si>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</si>
  <si>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</si>
  <si>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</si>
  <si>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</si>
  <si>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</si>
  <si>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</si>
  <si>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</si>
  <si>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</si>
  <si>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</si>
  <si>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</si>
  <si>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</si>
  <si>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</si>
  <si>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</si>
  <si>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</si>
  <si>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</si>
  <si>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</si>
  <si>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</si>
  <si>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</si>
  <si>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</si>
  <si>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</si>
  <si>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</si>
  <si>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</si>
  <si>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</si>
  <si>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</si>
  <si>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</si>
  <si>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</si>
  <si>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</si>
  <si>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</si>
  <si>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</si>
  <si>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</si>
  <si>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</si>
  <si>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</si>
  <si>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</si>
  <si>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</si>
  <si>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</si>
  <si>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</si>
  <si>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</si>
  <si>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</si>
  <si>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</si>
  <si>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</si>
  <si>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</si>
  <si>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</si>
  <si>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</si>
  <si>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</si>
  <si>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</si>
  <si>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</si>
  <si>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</si>
  <si>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</si>
  <si>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</si>
  <si>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</si>
  <si>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</si>
  <si>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</si>
  <si>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</si>
  <si>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</si>
  <si>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</si>
  <si>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</si>
  <si>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</si>
  <si>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</si>
  <si>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</si>
  <si>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</si>
  <si>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</si>
  <si>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</si>
  <si>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</si>
  <si>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</si>
  <si>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</si>
  <si>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</si>
  <si>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</si>
  <si>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</si>
  <si>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</si>
  <si>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</si>
  <si>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</si>
  <si>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</si>
  <si>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</si>
  <si>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</si>
  <si>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</si>
  <si>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</si>
  <si>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</si>
  <si>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</si>
  <si>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</si>
  <si>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</si>
  <si>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</si>
  <si>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</si>
  <si>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</si>
  <si>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</si>
  <si>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</si>
  <si>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</si>
  <si>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</si>
  <si>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</si>
  <si>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</si>
  <si>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</si>
  <si>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</si>
  <si>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</si>
  <si>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</si>
  <si>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</si>
  <si>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</si>
  <si>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</si>
  <si>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</si>
  <si>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</si>
  <si>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</si>
  <si>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</si>
  <si>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</si>
  <si>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</si>
  <si>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</si>
  <si>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</si>
  <si>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</si>
  <si>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</si>
  <si>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</si>
  <si>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</si>
  <si>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</si>
  <si>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</si>
  <si>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</si>
  <si>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</si>
  <si>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</si>
  <si>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</si>
  <si>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</si>
  <si>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</si>
  <si>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</si>
  <si>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</si>
  <si>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</si>
  <si>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</si>
  <si>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</si>
  <si>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</si>
  <si>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</si>
  <si>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</si>
  <si>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</si>
  <si>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</si>
  <si>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</si>
  <si>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</si>
  <si>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</si>
  <si>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</si>
  <si>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</si>
  <si>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</si>
  <si>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</si>
  <si>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</si>
  <si>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</si>
  <si>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</si>
  <si>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</si>
  <si>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</si>
  <si>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</si>
  <si>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</si>
  <si>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</si>
  <si>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</si>
  <si>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</si>
  <si>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</si>
  <si>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</si>
  <si>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</si>
  <si>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</si>
  <si>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</si>
  <si>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</si>
  <si>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</si>
  <si>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</si>
  <si>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</si>
  <si>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</si>
  <si>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</si>
  <si>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</si>
  <si>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</si>
  <si>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</si>
  <si>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</si>
  <si>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</si>
  <si>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</si>
  <si>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</si>
  <si>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</si>
  <si>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</si>
  <si>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</si>
  <si>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</si>
  <si>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</si>
  <si>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</si>
  <si>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</si>
  <si>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</si>
  <si>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</si>
  <si>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</si>
  <si>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</si>
  <si>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</si>
  <si>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</si>
  <si>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</si>
  <si>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</si>
  <si>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</si>
  <si>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</si>
  <si>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</si>
  <si>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</si>
  <si>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</si>
  <si>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</si>
  <si>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</si>
  <si>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</si>
  <si>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</si>
  <si>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</si>
  <si>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</si>
  <si>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</si>
  <si>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</si>
  <si>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</si>
  <si>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</si>
  <si>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</si>
  <si>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</si>
  <si>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</si>
  <si>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</si>
  <si>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</si>
  <si>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</si>
  <si>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</si>
  <si>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</si>
  <si>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</si>
  <si>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</si>
  <si>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</si>
  <si>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</si>
  <si>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</si>
  <si>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</si>
  <si>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</si>
  <si>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</si>
  <si>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</si>
  <si>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</si>
  <si>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</si>
  <si>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</si>
  <si>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</si>
  <si>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</si>
  <si>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</si>
  <si>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</si>
  <si>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</si>
  <si>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</si>
  <si>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</si>
  <si>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</si>
  <si>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</si>
  <si>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</si>
  <si>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</si>
  <si>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</si>
  <si>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</si>
  <si>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</si>
  <si>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</si>
  <si>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</si>
  <si>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</si>
  <si>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</si>
  <si>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</si>
  <si>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</si>
  <si>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</si>
  <si>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</si>
  <si>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</si>
  <si>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</si>
  <si>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</si>
  <si>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</si>
  <si>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</si>
  <si>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</si>
  <si>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</si>
  <si>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</si>
  <si>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</si>
  <si>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</si>
  <si>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</si>
  <si>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</si>
  <si>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</si>
  <si>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</si>
  <si>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</si>
  <si>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</si>
  <si>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</si>
  <si>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</si>
  <si>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</si>
  <si>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</si>
  <si>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</si>
  <si>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</si>
  <si>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</si>
  <si>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</si>
  <si>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</si>
  <si>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</si>
  <si>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</si>
  <si>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</si>
  <si>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</si>
  <si>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</si>
  <si>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</si>
  <si>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</si>
  <si>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</si>
  <si>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</si>
  <si>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</si>
  <si>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</si>
  <si>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</si>
  <si>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</si>
  <si>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</si>
  <si>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</si>
  <si>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</si>
  <si>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</si>
  <si>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</si>
  <si>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</si>
  <si>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</si>
  <si>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</si>
  <si>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</si>
  <si>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</si>
  <si>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</si>
  <si>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</si>
  <si>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</si>
  <si>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</si>
  <si>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</si>
  <si>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</si>
  <si>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</si>
  <si>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</si>
  <si>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</si>
  <si>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</si>
  <si>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</si>
  <si>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</si>
  <si>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</si>
  <si>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</si>
  <si>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</si>
  <si>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</si>
  <si>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</si>
  <si>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</si>
  <si>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</si>
  <si>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</si>
  <si>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</si>
  <si>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</si>
  <si>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</si>
  <si>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</si>
  <si>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</si>
  <si>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</si>
  <si>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</si>
  <si>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</si>
  <si>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</si>
  <si>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</si>
  <si>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</si>
  <si>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</si>
  <si>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</si>
  <si>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</si>
  <si>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</si>
  <si>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</si>
  <si>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</si>
  <si>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</si>
  <si>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</si>
  <si>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</si>
  <si>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</si>
  <si>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</si>
  <si>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</si>
  <si>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</si>
  <si>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</si>
  <si>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</si>
  <si>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</si>
  <si>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</si>
  <si>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</si>
  <si>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</si>
  <si>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</si>
  <si>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</si>
  <si>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</si>
  <si>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</si>
  <si>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</si>
  <si>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</si>
  <si>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</si>
  <si>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</si>
  <si>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</si>
  <si>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</si>
  <si>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</si>
  <si>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</si>
  <si>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</si>
  <si>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</si>
  <si>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</si>
  <si>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</si>
  <si>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</si>
  <si>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</si>
  <si>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</si>
  <si>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</si>
  <si>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</si>
  <si>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</si>
  <si>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</si>
  <si>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</si>
  <si>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</si>
  <si>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</si>
  <si>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</si>
  <si>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</si>
  <si>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</si>
  <si>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</si>
  <si>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</si>
  <si>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</si>
  <si>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</si>
  <si>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</si>
  <si>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</si>
  <si>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</si>
  <si>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</si>
  <si>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</si>
  <si>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</si>
  <si>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</si>
  <si>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</si>
  <si>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</si>
  <si>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</si>
  <si>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</si>
  <si>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</si>
  <si>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</si>
  <si>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</si>
  <si>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</si>
  <si>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</si>
  <si>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</si>
  <si>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</si>
  <si>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</si>
  <si>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</si>
  <si>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</si>
  <si>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</si>
  <si>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</si>
  <si>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</si>
  <si>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</si>
  <si>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</si>
  <si>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</si>
  <si>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</si>
  <si>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</si>
  <si>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</si>
  <si>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</si>
  <si>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</si>
  <si>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</si>
  <si>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</si>
  <si>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</si>
  <si>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</si>
  <si>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</si>
  <si>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</si>
  <si>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</si>
  <si>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</si>
  <si>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</si>
  <si>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</si>
  <si>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</si>
  <si>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</si>
  <si>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</si>
  <si>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</si>
  <si>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</si>
  <si>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</si>
  <si>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</si>
  <si>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</si>
  <si>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</si>
  <si>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</si>
  <si>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</si>
  <si>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</si>
  <si>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</si>
  <si>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</si>
  <si>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</si>
  <si>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</si>
  <si>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</si>
  <si>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</si>
  <si>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</si>
  <si>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</si>
  <si>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</si>
  <si>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</si>
  <si>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</si>
  <si>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</si>
  <si>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</si>
  <si>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</si>
  <si>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</si>
  <si>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</si>
  <si>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</si>
  <si>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</si>
  <si>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</si>
  <si>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</si>
  <si>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</si>
  <si>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</si>
  <si>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</si>
  <si>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</si>
  <si>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</si>
  <si>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</si>
  <si>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</si>
  <si>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</si>
  <si>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</si>
  <si>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</si>
  <si>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</si>
  <si>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</si>
  <si>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</si>
  <si>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</si>
  <si>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</si>
  <si>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</si>
  <si>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</si>
  <si>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</si>
  <si>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</si>
  <si>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</si>
  <si>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</si>
  <si>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</si>
  <si>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</si>
  <si>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</si>
  <si>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</si>
  <si>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</si>
  <si>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</si>
  <si>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</si>
  <si>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</si>
  <si>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</si>
  <si>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</si>
  <si>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</si>
  <si>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</si>
  <si>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</si>
  <si>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</si>
  <si>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</si>
  <si>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</si>
  <si>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</si>
  <si>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</si>
  <si>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</si>
  <si>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</si>
  <si>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</si>
  <si>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</si>
  <si>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</si>
  <si>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</si>
  <si>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</si>
  <si>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</si>
  <si>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</si>
  <si>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</si>
  <si>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</si>
  <si>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</si>
  <si>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</si>
  <si>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</si>
  <si>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</si>
  <si>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</si>
  <si>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</si>
  <si>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</si>
  <si>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</si>
  <si>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</si>
  <si>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</si>
  <si>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</si>
  <si>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</si>
  <si>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</si>
  <si>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</si>
  <si>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</si>
  <si>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</si>
  <si>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</si>
  <si>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</si>
  <si>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</si>
  <si>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</si>
  <si>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</si>
  <si>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</si>
  <si>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</si>
  <si>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</si>
  <si>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</si>
  <si>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</si>
  <si>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</si>
  <si>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</si>
  <si>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</si>
  <si>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</si>
  <si>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</si>
  <si>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</si>
  <si>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</si>
  <si>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</si>
  <si>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</si>
  <si>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</si>
  <si>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</si>
  <si>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</si>
  <si>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</si>
  <si>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</si>
  <si>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</si>
  <si>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</si>
  <si>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</si>
  <si>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</si>
  <si>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</si>
  <si>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</si>
  <si>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</si>
  <si>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</si>
  <si>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</si>
  <si>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</si>
  <si>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</si>
  <si>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</si>
  <si>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</si>
  <si>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</si>
  <si>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</si>
  <si>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</si>
  <si>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</si>
  <si>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</si>
  <si>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</si>
  <si>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</si>
  <si>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</si>
  <si>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</si>
  <si>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</si>
  <si>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</si>
  <si>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</si>
  <si>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</si>
  <si>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</si>
  <si>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</si>
  <si>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</si>
  <si>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</si>
  <si>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</si>
  <si>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</si>
  <si>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</si>
  <si>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</si>
  <si>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</si>
  <si>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</si>
  <si>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</si>
  <si>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</si>
  <si>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</si>
  <si>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</si>
  <si>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</si>
  <si>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</si>
  <si>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</si>
  <si>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</si>
  <si>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</si>
  <si>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</si>
  <si>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</si>
  <si>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</si>
  <si>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</si>
  <si>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</si>
  <si>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</si>
  <si>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</si>
  <si>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</si>
  <si>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</si>
  <si>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</si>
  <si>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</si>
  <si>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</si>
  <si>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</si>
  <si>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</si>
  <si>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</si>
  <si>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</si>
  <si>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</si>
  <si>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</si>
  <si>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</si>
  <si>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</si>
  <si>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</si>
  <si>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</si>
  <si>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</si>
  <si>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</si>
  <si>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</si>
  <si>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</si>
  <si>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</si>
  <si>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</si>
  <si>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</si>
  <si>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</si>
  <si>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</si>
  <si>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</si>
  <si>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</si>
  <si>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</si>
  <si>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</si>
  <si>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</si>
  <si>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</si>
  <si>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</si>
  <si>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</si>
  <si>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</si>
  <si>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</si>
  <si>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</si>
  <si>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</si>
  <si>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</si>
  <si>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</si>
  <si>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</si>
  <si>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</si>
  <si>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</si>
  <si>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</si>
  <si>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</si>
  <si>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</si>
  <si>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</si>
  <si>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</si>
  <si>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</si>
  <si>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</si>
  <si>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</si>
  <si>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</si>
  <si>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</si>
  <si>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</si>
  <si>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</si>
  <si>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</si>
  <si>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</si>
  <si>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</si>
  <si>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</si>
  <si>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</si>
  <si>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</si>
  <si>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</si>
  <si>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</si>
  <si>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</si>
  <si>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</si>
  <si>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</si>
  <si>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</si>
  <si>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</si>
  <si>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</si>
  <si>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</si>
  <si>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</si>
  <si>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</si>
  <si>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</si>
  <si>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</si>
  <si>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</si>
  <si>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</si>
  <si>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</si>
  <si>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</si>
  <si>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</si>
  <si>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</si>
  <si>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</si>
  <si>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</si>
  <si>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</si>
  <si>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</si>
  <si>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</si>
  <si>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</si>
  <si>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</si>
  <si>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</si>
  <si>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</si>
  <si>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</si>
  <si>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</si>
  <si>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</si>
  <si>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</si>
  <si>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</si>
  <si>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</si>
  <si>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</si>
  <si>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</si>
  <si>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</si>
  <si>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</si>
  <si>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</si>
  <si>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</si>
  <si>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</si>
  <si>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</si>
  <si>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</si>
  <si>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</si>
  <si>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</si>
  <si>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</si>
  <si>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</si>
  <si>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</si>
  <si>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</si>
  <si>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</si>
  <si>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</si>
  <si>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</si>
  <si>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</si>
  <si>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</si>
  <si>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</si>
  <si>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</si>
  <si>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</si>
  <si>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</si>
  <si>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</si>
  <si>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</si>
  <si>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</si>
  <si>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</si>
  <si>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</si>
  <si>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</si>
  <si>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</si>
  <si>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</si>
  <si>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</si>
  <si>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</si>
  <si>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</si>
  <si>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</si>
  <si>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</si>
  <si>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</si>
  <si>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</si>
  <si>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</si>
  <si>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</si>
  <si>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</si>
  <si>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</si>
  <si>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</si>
  <si>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</si>
  <si>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</si>
  <si>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</si>
  <si>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</si>
  <si>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</si>
  <si>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</si>
  <si>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</si>
  <si>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</si>
  <si>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</si>
  <si>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</si>
  <si>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</si>
  <si>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</si>
  <si>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</si>
  <si>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</si>
  <si>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</si>
  <si>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</si>
  <si>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</si>
  <si>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</si>
  <si>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</si>
  <si>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</si>
  <si>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</si>
  <si>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</si>
  <si>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</si>
  <si>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</si>
  <si>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</si>
  <si>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</si>
  <si>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</si>
  <si>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</si>
  <si>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</si>
  <si>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</si>
  <si>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</si>
  <si>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</si>
  <si>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</si>
  <si>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</si>
  <si>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</si>
  <si>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</si>
  <si>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</si>
  <si>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</si>
  <si>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</si>
  <si>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</si>
  <si>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</si>
  <si>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</si>
  <si>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</si>
  <si>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</si>
  <si>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</si>
  <si>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</si>
  <si>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</si>
  <si>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</si>
  <si>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</si>
  <si>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</si>
  <si>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</si>
  <si>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</si>
  <si>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</si>
  <si>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</si>
  <si>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</si>
  <si>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</si>
  <si>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</si>
  <si>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</si>
  <si>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</si>
  <si>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</si>
  <si>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</si>
  <si>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</si>
  <si>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</si>
  <si>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</si>
  <si>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</si>
  <si>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</si>
  <si>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</si>
  <si>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</si>
  <si>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</si>
  <si>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</si>
  <si>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</si>
  <si>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</si>
  <si>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</si>
  <si>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</si>
  <si>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</si>
  <si>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</si>
  <si>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</si>
  <si>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</si>
  <si>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</si>
  <si>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</si>
  <si>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</si>
  <si>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</si>
  <si>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</si>
  <si>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</si>
  <si>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</si>
  <si>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</si>
  <si>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</si>
  <si>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</si>
  <si>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</si>
  <si>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</si>
  <si>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</si>
  <si>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</si>
  <si>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</si>
  <si>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</si>
  <si>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</si>
  <si>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</si>
  <si>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</si>
  <si>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</si>
  <si>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</si>
  <si>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</si>
  <si>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</si>
  <si>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</si>
  <si>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</si>
  <si>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</si>
  <si>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</si>
  <si>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</si>
  <si>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</si>
  <si>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</si>
  <si>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</si>
  <si>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</si>
  <si>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</si>
  <si>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</si>
  <si>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</si>
  <si>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</si>
  <si>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</si>
  <si>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</si>
  <si>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</si>
  <si>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</si>
  <si>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</si>
  <si>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</si>
  <si>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</si>
  <si>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</si>
  <si>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</si>
  <si>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</si>
  <si>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</si>
  <si>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</si>
  <si>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</si>
  <si>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</si>
  <si>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</si>
  <si>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</si>
  <si>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</si>
  <si>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</si>
  <si>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</si>
  <si>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</si>
  <si>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</si>
  <si>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</si>
  <si>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</si>
  <si>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</si>
  <si>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</si>
  <si>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</si>
  <si>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</si>
  <si>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</si>
  <si>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</si>
  <si>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</si>
  <si>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</si>
  <si>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</si>
  <si>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</si>
  <si>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</si>
  <si>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</si>
  <si>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</si>
  <si>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</si>
  <si>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</si>
  <si>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</si>
  <si>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</si>
  <si>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</si>
  <si>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</si>
  <si>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</si>
  <si>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</si>
  <si>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</si>
  <si>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</si>
  <si>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</si>
  <si>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</si>
  <si>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</si>
  <si>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</si>
  <si>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</si>
  <si>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</si>
  <si>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</si>
  <si>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</si>
  <si>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</si>
  <si>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</si>
  <si>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</si>
  <si>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</si>
  <si>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</si>
  <si>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</si>
  <si>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</si>
  <si>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</si>
  <si>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</si>
  <si>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</si>
  <si>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</si>
  <si>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</si>
  <si>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</si>
  <si>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</si>
  <si>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</si>
  <si>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</si>
  <si>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</si>
  <si>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</si>
  <si>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</si>
  <si>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</si>
  <si>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</si>
  <si>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</si>
  <si>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</si>
  <si>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</si>
  <si>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</si>
  <si>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</si>
  <si>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</si>
  <si>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</si>
  <si>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</si>
  <si>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</si>
  <si>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</si>
  <si>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</si>
  <si>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</si>
  <si>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</si>
  <si>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</si>
  <si>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</si>
  <si>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</si>
  <si>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</si>
  <si>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</si>
  <si>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</si>
  <si>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</si>
  <si>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</si>
  <si>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</si>
  <si>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</si>
  <si>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</si>
  <si>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</si>
  <si>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</si>
  <si>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</si>
  <si>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</si>
  <si>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</si>
  <si>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</si>
  <si>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</si>
  <si>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</si>
  <si>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</si>
  <si>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</si>
  <si>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</si>
  <si>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</si>
  <si>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</si>
  <si>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</si>
  <si>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</si>
  <si>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</si>
  <si>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</si>
  <si>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</si>
  <si>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</si>
  <si>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</si>
  <si>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</si>
  <si>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</si>
  <si>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</si>
  <si>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</si>
  <si>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</si>
  <si>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</si>
  <si>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</si>
  <si>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</si>
  <si>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</si>
  <si>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</si>
  <si>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</si>
  <si>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</si>
  <si>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</si>
  <si>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</si>
  <si>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</si>
  <si>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</si>
  <si>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</si>
  <si>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</si>
  <si>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</si>
  <si>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</si>
  <si>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</si>
  <si>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</si>
  <si>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</si>
  <si>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</si>
  <si>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</si>
  <si>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</si>
  <si>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</si>
  <si>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</si>
  <si>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</si>
  <si>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</si>
  <si>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</si>
  <si>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</si>
  <si>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</si>
  <si>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</si>
  <si>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</si>
  <si>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</si>
  <si>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</si>
  <si>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</si>
  <si>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</si>
  <si>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</si>
  <si>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</si>
  <si>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</si>
  <si>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</si>
  <si>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</si>
  <si>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</si>
  <si>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</si>
  <si>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</si>
  <si>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</si>
  <si>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</si>
  <si>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</si>
  <si>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</si>
  <si>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</si>
  <si>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</si>
  <si>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</si>
  <si>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</si>
  <si>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</si>
  <si>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</si>
  <si>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</si>
  <si>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</si>
  <si>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</si>
  <si>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</si>
  <si>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</si>
  <si>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</si>
  <si>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</si>
  <si>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</si>
  <si>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</si>
  <si>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</si>
  <si>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</si>
  <si>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</si>
  <si>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</si>
  <si>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</si>
  <si>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</si>
  <si>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</si>
  <si>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</si>
  <si>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</si>
  <si>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</si>
  <si>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</si>
  <si>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</si>
  <si>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</si>
  <si>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</si>
  <si>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</si>
  <si>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</si>
  <si>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</si>
  <si>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</si>
  <si>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</si>
  <si>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</si>
  <si>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</si>
  <si>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</si>
  <si>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</si>
  <si>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</si>
  <si>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</si>
  <si>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</si>
  <si>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</si>
  <si>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</si>
  <si>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</si>
  <si>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</si>
  <si>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</si>
  <si>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</si>
  <si>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</si>
  <si>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</si>
  <si>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</si>
  <si>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</si>
  <si>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</si>
  <si>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</si>
  <si>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</si>
  <si>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</si>
  <si>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</si>
  <si>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</si>
  <si>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</si>
  <si>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</si>
  <si>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</si>
  <si>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</si>
  <si>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</si>
  <si>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</si>
  <si>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</si>
  <si>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</si>
  <si>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</si>
  <si>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</si>
  <si>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</si>
  <si>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</si>
  <si>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</si>
  <si>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</si>
  <si>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</si>
  <si>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</si>
  <si>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</si>
  <si>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</si>
  <si>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</si>
  <si>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</si>
  <si>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</si>
  <si>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</si>
  <si>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</si>
  <si>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</si>
  <si>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</si>
  <si>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</si>
  <si>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</si>
  <si>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</si>
  <si>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</si>
  <si>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</si>
  <si>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</si>
  <si>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</si>
  <si>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</si>
  <si>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</si>
  <si>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</si>
  <si>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</si>
  <si>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</si>
  <si>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</si>
  <si>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</si>
  <si>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</si>
  <si>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</si>
  <si>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</si>
  <si>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</si>
  <si>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</si>
  <si>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</si>
  <si>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</si>
  <si>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</si>
  <si>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</si>
  <si>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</si>
  <si>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</si>
  <si>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</si>
  <si>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</si>
  <si>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</si>
  <si>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</si>
  <si>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</si>
  <si>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</si>
  <si>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</si>
  <si>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</si>
  <si>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</si>
  <si>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</si>
  <si>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</si>
  <si>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</si>
  <si>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</si>
  <si>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</si>
  <si>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</si>
  <si>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</si>
  <si>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</si>
  <si>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</si>
  <si>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</si>
  <si>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</si>
  <si>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</si>
  <si>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</si>
  <si>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</si>
  <si>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</si>
  <si>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</si>
  <si>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</si>
  <si>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</si>
  <si>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</si>
  <si>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</si>
  <si>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</si>
  <si>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</si>
  <si>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</si>
  <si>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</si>
  <si>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</si>
  <si>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</si>
  <si>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</si>
  <si>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</si>
  <si>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</si>
  <si>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</si>
  <si>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</si>
  <si>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</si>
  <si>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</si>
  <si>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</si>
  <si>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</si>
  <si>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</si>
  <si>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</si>
  <si>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</si>
  <si>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</si>
  <si>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</si>
  <si>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</si>
  <si>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</si>
  <si>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</si>
  <si>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</si>
  <si>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</si>
  <si>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</si>
  <si>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</si>
  <si>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</si>
  <si>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</si>
  <si>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</si>
  <si>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</si>
  <si>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</si>
  <si>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</si>
  <si>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</si>
  <si>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</si>
  <si>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</si>
  <si>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</si>
  <si>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</si>
  <si>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</si>
  <si>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</si>
  <si>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</si>
  <si>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</si>
  <si>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</si>
  <si>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</si>
  <si>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</si>
  <si>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</si>
  <si>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</si>
  <si>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</si>
  <si>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</si>
  <si>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</si>
  <si>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</si>
  <si>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</si>
  <si>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</si>
  <si>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</si>
  <si>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</si>
  <si>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</si>
  <si>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</si>
  <si>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</si>
  <si>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</si>
  <si>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</si>
  <si>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</si>
  <si>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</si>
  <si>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</si>
  <si>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</si>
  <si>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</si>
  <si>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</si>
  <si>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</si>
  <si>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</si>
  <si>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</si>
  <si>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</si>
  <si>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</si>
  <si>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</si>
  <si>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</si>
  <si>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</si>
  <si>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</si>
  <si>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</si>
  <si>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</si>
  <si>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</si>
  <si>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</si>
  <si>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</si>
  <si>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</si>
  <si>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</si>
  <si>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</si>
  <si>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</si>
  <si>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</si>
  <si>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</si>
  <si>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</si>
  <si>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</si>
  <si>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</si>
  <si>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</si>
  <si>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</si>
  <si>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</si>
  <si>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</si>
  <si>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</si>
  <si>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</si>
  <si>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</si>
  <si>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</si>
  <si>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</si>
  <si>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</si>
  <si>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</si>
  <si>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</si>
  <si>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</si>
  <si>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</si>
  <si>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</si>
  <si>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</si>
  <si>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</si>
  <si>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</si>
  <si>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</si>
  <si>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</si>
  <si>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</si>
  <si>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</si>
  <si>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</si>
  <si>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</si>
  <si>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</si>
  <si>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</si>
  <si>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</si>
  <si>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</si>
  <si>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</si>
  <si>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</si>
  <si>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</si>
  <si>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</si>
  <si>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</si>
  <si>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</si>
  <si>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</si>
  <si>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</si>
  <si>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</si>
  <si>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</si>
  <si>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</si>
  <si>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</si>
  <si>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</si>
  <si>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</si>
  <si>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</si>
  <si>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</si>
  <si>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</si>
  <si>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</si>
  <si>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</si>
  <si>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</si>
  <si>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</si>
  <si>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</si>
  <si>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</si>
  <si>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</si>
  <si>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</si>
  <si>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</si>
  <si>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</si>
  <si>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</si>
  <si>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</si>
  <si>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</si>
  <si>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</si>
  <si>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</si>
  <si>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</si>
  <si>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</si>
  <si>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</si>
  <si>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</si>
  <si>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</si>
  <si>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</si>
  <si>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</si>
  <si>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</si>
  <si>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</si>
  <si>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</si>
  <si>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</si>
  <si>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</si>
  <si>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</si>
  <si>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</si>
  <si>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</si>
  <si>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</si>
  <si>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</si>
  <si>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</si>
  <si>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</si>
  <si>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</si>
  <si>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</si>
  <si>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</si>
  <si>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</si>
  <si>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</si>
  <si>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</si>
  <si>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</si>
  <si>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</si>
  <si>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</si>
  <si>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</si>
  <si>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</si>
  <si>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</si>
  <si>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</si>
  <si>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</si>
  <si>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</si>
  <si>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</si>
  <si>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</si>
  <si>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</si>
  <si>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</si>
  <si>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</si>
  <si>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</si>
  <si>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</si>
  <si>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</si>
  <si>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</si>
  <si>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</si>
  <si>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</si>
  <si>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</si>
  <si>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</si>
  <si>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</si>
  <si>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</si>
  <si>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</si>
  <si>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</si>
  <si>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</si>
  <si>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</si>
  <si>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</si>
  <si>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</si>
  <si>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</si>
  <si>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</si>
  <si>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</si>
  <si>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</si>
  <si>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</si>
  <si>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</si>
  <si>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</si>
  <si>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</si>
  <si>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</si>
  <si>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</si>
  <si>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</si>
  <si>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</si>
  <si>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</si>
  <si>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</si>
  <si>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</si>
  <si>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</si>
  <si>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</si>
  <si>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</si>
  <si>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</si>
  <si>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</si>
  <si>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</si>
  <si>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</si>
  <si>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</si>
  <si>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</si>
  <si>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</si>
  <si>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</si>
  <si>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</si>
  <si>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</si>
  <si>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</si>
  <si>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</si>
  <si>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</si>
  <si>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</si>
  <si>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</si>
  <si>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</si>
  <si>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</si>
  <si>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</si>
  <si>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</si>
  <si>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</si>
  <si>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</si>
  <si>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</si>
  <si>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</si>
  <si>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</si>
  <si>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</si>
  <si>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</si>
  <si>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</si>
  <si>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</si>
  <si>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</si>
  <si>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</si>
  <si>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</si>
  <si>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</si>
  <si>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</si>
  <si>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</si>
  <si>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</si>
  <si>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</si>
  <si>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</si>
  <si>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</si>
  <si>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</si>
  <si>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</si>
  <si>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</si>
  <si>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</si>
  <si>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</si>
  <si>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</si>
  <si>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</si>
  <si>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</si>
  <si>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</si>
  <si>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</si>
  <si>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</si>
  <si>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</si>
  <si>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</si>
  <si>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</si>
  <si>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</si>
  <si>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</si>
  <si>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</si>
  <si>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</si>
  <si>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</si>
  <si>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</si>
  <si>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</si>
  <si>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</si>
  <si>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</si>
  <si>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</si>
  <si>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</si>
  <si>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</si>
  <si>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</si>
  <si>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</si>
  <si>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</si>
  <si>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</si>
  <si>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</si>
  <si>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</si>
  <si>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</si>
  <si>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</si>
  <si>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</si>
  <si>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</si>
  <si>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</si>
  <si>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</si>
  <si>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</si>
  <si>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</si>
  <si>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</si>
  <si>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</si>
  <si>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</si>
  <si>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</si>
  <si>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</si>
  <si>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</si>
  <si>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</si>
  <si>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</si>
  <si>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</si>
  <si>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</si>
  <si>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</si>
  <si>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</si>
  <si>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</si>
  <si>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</si>
  <si>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</si>
  <si>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</si>
  <si>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</si>
  <si>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</si>
  <si>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</si>
  <si>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</si>
  <si>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</si>
  <si>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</si>
  <si>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</si>
  <si>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</si>
  <si>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</si>
  <si>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</si>
  <si>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</si>
  <si>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</si>
  <si>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</si>
  <si>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</si>
  <si>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</si>
  <si>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</si>
  <si>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</si>
  <si>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</si>
  <si>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</si>
  <si>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</si>
  <si>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</si>
  <si>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</si>
  <si>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</si>
  <si>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</si>
  <si>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</si>
  <si>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</si>
  <si>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</si>
  <si>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</si>
  <si>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</si>
  <si>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</si>
  <si>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</si>
  <si>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</si>
  <si>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</si>
  <si>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</si>
  <si>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</si>
  <si>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</si>
  <si>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</si>
  <si>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</si>
  <si>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</si>
  <si>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</si>
  <si>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</si>
  <si>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</si>
  <si>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</si>
  <si>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</si>
  <si>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</si>
  <si>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</si>
  <si>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</si>
  <si>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</si>
  <si>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</si>
  <si>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</si>
  <si>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</si>
  <si>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</si>
  <si>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</si>
  <si>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</si>
  <si>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</si>
  <si>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</si>
  <si>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</si>
  <si>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</si>
  <si>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</si>
  <si>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</si>
  <si>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</si>
  <si>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</si>
  <si>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</si>
  <si>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</si>
  <si>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</si>
  <si>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</si>
  <si>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</si>
  <si>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</si>
  <si>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</si>
  <si>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</si>
  <si>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</si>
  <si>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</si>
  <si>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</si>
  <si>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</si>
  <si>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</si>
  <si>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</si>
  <si>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</si>
  <si>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</si>
  <si>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</si>
  <si>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</si>
  <si>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</si>
  <si>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</si>
  <si>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</si>
  <si>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</si>
  <si>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</si>
  <si>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</si>
  <si>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</si>
  <si>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</si>
  <si>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</si>
  <si>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</si>
  <si>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</si>
  <si>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</si>
  <si>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</si>
  <si>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</si>
  <si>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</si>
  <si>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</si>
  <si>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</si>
  <si>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</si>
  <si>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</si>
  <si>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</si>
  <si>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</si>
  <si>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</si>
  <si>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</si>
  <si>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</si>
  <si>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</si>
  <si>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</si>
  <si>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</si>
  <si>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</si>
  <si>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</si>
  <si>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</si>
  <si>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</si>
  <si>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</si>
  <si>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</si>
  <si>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</si>
  <si>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</si>
  <si>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</si>
  <si>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</si>
  <si>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</si>
  <si>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</si>
  <si>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</si>
  <si>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</si>
  <si>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</si>
  <si>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</si>
  <si>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</si>
  <si>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</si>
  <si>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</si>
  <si>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</si>
  <si>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</si>
  <si>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</si>
  <si>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</si>
  <si>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</si>
  <si>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</si>
  <si>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</si>
  <si>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</si>
  <si>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</si>
  <si>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</si>
  <si>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</si>
  <si>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</si>
  <si>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</si>
  <si>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</si>
  <si>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</si>
  <si>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</si>
  <si>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</si>
  <si>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</si>
  <si>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</si>
  <si>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</si>
  <si>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</si>
  <si>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</si>
  <si>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</si>
  <si>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</si>
  <si>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</si>
  <si>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</si>
  <si>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</si>
  <si>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</si>
  <si>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</si>
  <si>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</si>
  <si>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</si>
  <si>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</si>
  <si>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</si>
  <si>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</si>
  <si>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</si>
  <si>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</si>
  <si>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</si>
  <si>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</si>
  <si>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</si>
  <si>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</si>
  <si>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</si>
  <si>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</si>
  <si>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</si>
  <si>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</si>
  <si>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</si>
  <si>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</si>
  <si>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</si>
  <si>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</si>
  <si>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</si>
  <si>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</si>
  <si>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</si>
  <si>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</si>
  <si>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</si>
  <si>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</si>
  <si>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</si>
  <si>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</si>
  <si>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</si>
  <si>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</si>
  <si>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</si>
  <si>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</si>
  <si>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</si>
  <si>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</si>
  <si>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</si>
  <si>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</si>
  <si>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</si>
  <si>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</si>
  <si>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</si>
  <si>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</si>
  <si>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</si>
  <si>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</si>
  <si>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</si>
  <si>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</si>
  <si>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</si>
  <si>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</si>
  <si>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</si>
  <si>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</si>
  <si>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</si>
  <si>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</si>
  <si>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</si>
  <si>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</si>
  <si>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</si>
  <si>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</si>
  <si>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</si>
  <si>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</si>
  <si>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</si>
  <si>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</si>
  <si>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</si>
  <si>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</si>
  <si>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</si>
  <si>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</si>
  <si>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</si>
  <si>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</si>
  <si>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</si>
  <si>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</si>
  <si>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</si>
  <si>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</si>
  <si>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</si>
  <si>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</si>
  <si>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</si>
  <si>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</si>
  <si>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</si>
  <si>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</si>
  <si>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</si>
  <si>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</si>
  <si>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</si>
  <si>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</si>
  <si>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</si>
  <si>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</si>
  <si>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</si>
  <si>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</si>
  <si>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</si>
  <si>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</si>
  <si>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</si>
  <si>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</si>
  <si>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</si>
  <si>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</si>
  <si>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</si>
  <si>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</si>
  <si>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</si>
  <si>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</si>
  <si>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</si>
  <si>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</si>
  <si>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</si>
  <si>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</si>
  <si>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</si>
  <si>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</si>
  <si>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</si>
  <si>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</si>
  <si>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</si>
  <si>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</si>
  <si>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</si>
  <si>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</si>
  <si>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</si>
  <si>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</si>
  <si>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</si>
  <si>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</si>
  <si>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</si>
  <si>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</si>
  <si>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</si>
  <si>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</si>
  <si>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</si>
  <si>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</si>
  <si>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</si>
  <si>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</si>
  <si>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</si>
  <si>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</si>
  <si>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</si>
  <si>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</si>
  <si>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</si>
  <si>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</si>
  <si>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</si>
  <si>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</si>
  <si>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</si>
  <si>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</si>
  <si>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</si>
  <si>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</si>
  <si>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</si>
  <si>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</si>
  <si>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</si>
  <si>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</si>
  <si>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</si>
  <si>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</si>
  <si>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</si>
  <si>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</si>
  <si>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</si>
  <si>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</si>
  <si>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</si>
  <si>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</si>
  <si>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</si>
  <si>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</si>
  <si>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</si>
  <si>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</si>
  <si>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</si>
  <si>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</si>
  <si>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</si>
  <si>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</si>
  <si>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</si>
  <si>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</si>
  <si>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</si>
  <si>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</si>
  <si>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</si>
  <si>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</si>
  <si>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</si>
  <si>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</si>
  <si>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</si>
  <si>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</si>
  <si>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</si>
  <si>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</si>
  <si>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</si>
  <si>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</si>
  <si>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</si>
  <si>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</si>
  <si>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</si>
  <si>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</si>
  <si>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</si>
  <si>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</si>
  <si>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</si>
  <si>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</si>
  <si>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</si>
  <si>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</si>
  <si>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</si>
  <si>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</si>
  <si>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</si>
  <si>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</si>
  <si>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</si>
  <si>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</si>
  <si>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</si>
  <si>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</si>
  <si>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</si>
  <si>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</si>
  <si>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</si>
  <si>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</si>
  <si>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</si>
  <si>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</si>
  <si>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</si>
  <si>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</si>
  <si>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</si>
  <si>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</si>
  <si>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</si>
  <si>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</si>
  <si>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</si>
  <si>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</si>
  <si>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</si>
  <si>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</si>
  <si>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</si>
  <si>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</si>
  <si>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</si>
  <si>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</si>
  <si>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</si>
  <si>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</si>
  <si>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</si>
  <si>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</si>
  <si>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</si>
  <si>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</si>
  <si>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</si>
  <si>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</si>
  <si>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</si>
  <si>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</si>
  <si>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</si>
  <si>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</si>
  <si>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</si>
  <si>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</si>
  <si>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</si>
  <si>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</si>
  <si>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</si>
  <si>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</si>
  <si>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</si>
  <si>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</si>
  <si>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</si>
  <si>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</si>
  <si>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</si>
  <si>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</si>
  <si>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</si>
  <si>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</si>
  <si>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</si>
  <si>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</si>
  <si>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</si>
  <si>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</si>
  <si>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</si>
  <si>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</si>
  <si>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</si>
  <si>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</si>
  <si>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</si>
  <si>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</si>
  <si>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</si>
  <si>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</si>
  <si>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</si>
  <si>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</si>
  <si>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</si>
  <si>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</si>
  <si>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</si>
  <si>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</si>
  <si>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</si>
  <si>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</si>
  <si>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</si>
  <si>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</si>
  <si>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</si>
  <si>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</si>
  <si>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</si>
  <si>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</si>
  <si>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</si>
  <si>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</si>
  <si>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</si>
  <si>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</si>
  <si>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</si>
  <si>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</si>
  <si>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</si>
  <si>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</si>
  <si>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</si>
  <si>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</si>
  <si>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</si>
  <si>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</si>
  <si>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</si>
  <si>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</si>
  <si>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</si>
  <si>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</si>
  <si>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</si>
  <si>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</si>
  <si>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</si>
  <si>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</si>
  <si>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</si>
  <si>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</si>
  <si>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</si>
  <si>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</si>
  <si>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</si>
  <si>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</si>
  <si>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</si>
  <si>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</si>
  <si>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</si>
  <si>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</si>
  <si>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</si>
  <si>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</si>
  <si>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</si>
  <si>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</si>
  <si>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</si>
  <si>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</si>
  <si>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</si>
  <si>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</si>
  <si>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</si>
  <si>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</si>
  <si>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</si>
  <si>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</si>
  <si>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</si>
  <si>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</si>
  <si>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</si>
  <si>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</si>
  <si>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</si>
  <si>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</si>
  <si>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</si>
  <si>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</si>
  <si>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</si>
  <si>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</si>
  <si>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</si>
  <si>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</si>
  <si>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</si>
  <si>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</si>
  <si>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</si>
  <si>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</si>
  <si>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</si>
  <si>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</si>
  <si>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</si>
  <si>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</si>
  <si>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</si>
  <si>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</si>
  <si>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</si>
  <si>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</si>
  <si>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</si>
  <si>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</si>
  <si>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</si>
  <si>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</si>
  <si>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</si>
  <si>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</si>
  <si>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</si>
  <si>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</si>
  <si>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</si>
  <si>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</si>
  <si>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</si>
  <si>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</si>
  <si>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</si>
  <si>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</si>
  <si>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</si>
  <si>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</si>
  <si>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</si>
  <si>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</si>
  <si>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</si>
  <si>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</si>
  <si>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</si>
  <si>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</si>
  <si>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</si>
  <si>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</si>
  <si>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</si>
  <si>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</si>
  <si>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</si>
  <si>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</si>
  <si>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</si>
  <si>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</si>
  <si>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</si>
  <si>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</si>
  <si>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</si>
  <si>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</si>
  <si>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</si>
  <si>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</si>
  <si>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</si>
  <si>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</si>
  <si>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</si>
  <si>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</si>
  <si>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</si>
  <si>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</si>
  <si>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</si>
  <si>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</si>
  <si>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</si>
  <si>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</si>
  <si>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</si>
  <si>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</si>
  <si>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</si>
  <si>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</si>
  <si>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</si>
  <si>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</si>
  <si>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</si>
  <si>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</si>
  <si>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</si>
  <si>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</si>
  <si>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</si>
  <si>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</si>
  <si>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</si>
  <si>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</si>
  <si>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</si>
  <si>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</si>
  <si>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</si>
  <si>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</si>
  <si>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</si>
  <si>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</si>
  <si>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</si>
  <si>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</si>
  <si>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</si>
  <si>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</si>
  <si>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</si>
  <si>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</si>
  <si>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</si>
  <si>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</si>
  <si>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</si>
  <si>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</si>
  <si>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</si>
  <si>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</si>
  <si>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</si>
  <si>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</si>
  <si>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</si>
  <si>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</si>
  <si>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</si>
  <si>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</si>
  <si>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</si>
  <si>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</si>
  <si>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</si>
  <si>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</si>
  <si>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</si>
  <si>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</si>
  <si>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</si>
  <si>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</si>
  <si>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</si>
  <si>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</si>
  <si>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</si>
  <si>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</si>
  <si>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</si>
  <si>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</si>
  <si>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</si>
  <si>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</si>
  <si>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</si>
  <si>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</si>
  <si>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</si>
  <si>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</si>
  <si>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</si>
  <si>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</si>
  <si>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</si>
  <si>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</si>
  <si>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</si>
  <si>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</si>
  <si>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</si>
  <si>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</si>
  <si>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</si>
  <si>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</si>
  <si>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</si>
  <si>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</si>
  <si>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</si>
  <si>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</si>
  <si>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</si>
  <si>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</si>
  <si>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</si>
  <si>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</si>
  <si>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</si>
  <si>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</si>
  <si>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</si>
  <si>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</si>
  <si>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</si>
  <si>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</si>
  <si>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</si>
  <si>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</si>
  <si>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</si>
  <si>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</si>
  <si>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</si>
  <si>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</si>
  <si>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</si>
  <si>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</si>
  <si>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</si>
  <si>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</si>
  <si>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</si>
  <si>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</si>
  <si>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</si>
  <si>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</si>
  <si>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</si>
  <si>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</si>
  <si>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</si>
  <si>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</si>
  <si>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</si>
  <si>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</si>
  <si>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</si>
  <si>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</si>
  <si>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</si>
  <si>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</si>
  <si>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</si>
  <si>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</si>
  <si>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</si>
  <si>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</si>
  <si>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</si>
  <si>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</si>
  <si>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</si>
  <si>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</si>
  <si>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</si>
  <si>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</si>
  <si>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</si>
  <si>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</si>
  <si>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</si>
  <si>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</si>
  <si>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</si>
  <si>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</si>
  <si>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</si>
  <si>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</si>
  <si>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</si>
  <si>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</si>
  <si>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</si>
  <si>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</si>
  <si>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</si>
  <si>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</si>
  <si>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</si>
  <si>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</si>
  <si>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</si>
  <si>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</si>
  <si>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</si>
  <si>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</si>
  <si>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</si>
  <si>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</si>
  <si>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</si>
  <si>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</si>
  <si>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</si>
  <si>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</si>
  <si>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</si>
  <si>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</si>
  <si>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</si>
  <si>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</si>
  <si>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</si>
  <si>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</si>
  <si>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</si>
  <si>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</si>
  <si>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</si>
  <si>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</si>
  <si>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</si>
  <si>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</si>
  <si>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</si>
  <si>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</si>
  <si>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</si>
  <si>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</si>
  <si>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</si>
  <si>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</si>
  <si>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</si>
  <si>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</si>
  <si>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</si>
  <si>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</si>
  <si>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</si>
  <si>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</si>
  <si>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</si>
  <si>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</si>
  <si>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</si>
  <si>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</si>
  <si>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</si>
  <si>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</si>
  <si>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</si>
  <si>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</si>
  <si>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</si>
  <si>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</si>
  <si>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</si>
  <si>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</si>
  <si>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</si>
  <si>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</si>
  <si>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</si>
  <si>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</si>
  <si>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</si>
  <si>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</si>
  <si>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</si>
  <si>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</si>
  <si>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</si>
  <si>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</si>
  <si>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</si>
  <si>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</si>
  <si>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</si>
  <si>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</si>
  <si>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</si>
  <si>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</si>
  <si>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</si>
  <si>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</si>
  <si>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</si>
  <si>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</si>
  <si>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</si>
  <si>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</si>
  <si>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</si>
  <si>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</si>
  <si>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</si>
  <si>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</si>
  <si>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</si>
  <si>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</si>
  <si>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</si>
  <si>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</si>
  <si>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</si>
  <si>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</si>
  <si>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</si>
  <si>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</si>
  <si>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</si>
  <si>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</si>
  <si>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</si>
  <si>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</si>
  <si>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</si>
  <si>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</si>
  <si>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</si>
  <si>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</si>
  <si>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</si>
  <si>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</si>
  <si>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</si>
  <si>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</si>
  <si>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</si>
  <si>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</si>
  <si>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</si>
  <si>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</si>
  <si>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</si>
  <si>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</si>
  <si>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</si>
  <si>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</si>
  <si>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</si>
  <si>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</si>
  <si>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</si>
  <si>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</si>
  <si>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</si>
  <si>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</si>
  <si>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</si>
  <si>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</si>
  <si>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</si>
  <si>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</si>
  <si>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</si>
  <si>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</si>
  <si>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</si>
  <si>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</si>
  <si>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</si>
  <si>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</si>
  <si>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</si>
  <si>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</si>
  <si>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</si>
  <si>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</si>
  <si>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</si>
  <si>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</si>
  <si>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</si>
  <si>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</si>
  <si>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</si>
  <si>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</si>
  <si>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</si>
  <si>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</si>
  <si>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</si>
  <si>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</si>
  <si>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</si>
  <si>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</si>
  <si>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</si>
  <si>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</si>
  <si>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</si>
  <si>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</si>
  <si>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</si>
  <si>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</si>
  <si>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</si>
  <si>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</si>
  <si>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</si>
  <si>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</si>
  <si>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</si>
  <si>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</si>
  <si>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</si>
  <si>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</si>
  <si>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</si>
  <si>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</si>
  <si>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</si>
  <si>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</si>
  <si>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</si>
  <si>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</si>
  <si>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</si>
  <si>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</si>
  <si>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</si>
  <si>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</si>
  <si>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</si>
  <si>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</si>
  <si>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</si>
  <si>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</si>
  <si>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</si>
  <si>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</si>
  <si>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</si>
  <si>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</si>
  <si>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</si>
  <si>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</si>
  <si>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</si>
  <si>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</si>
  <si>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</si>
  <si>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</si>
  <si>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</si>
  <si>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</si>
  <si>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</si>
  <si>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</si>
  <si>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</si>
  <si>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</si>
  <si>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</si>
  <si>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</si>
  <si>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</si>
  <si>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</si>
  <si>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</si>
  <si>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</si>
  <si>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</si>
  <si>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</si>
  <si>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</si>
  <si>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</si>
  <si>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</si>
  <si>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</si>
  <si>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</si>
  <si>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</si>
  <si>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</si>
  <si>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</si>
  <si>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</si>
  <si>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</si>
  <si>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</si>
  <si>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</si>
  <si>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</si>
  <si>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</si>
  <si>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</si>
  <si>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</si>
  <si>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</si>
  <si>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</si>
  <si>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</si>
  <si>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</si>
  <si>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</si>
  <si>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</si>
  <si>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</si>
  <si>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</si>
  <si>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</si>
  <si>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</si>
  <si>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</si>
  <si>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</si>
  <si>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</si>
  <si>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</si>
  <si>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</si>
  <si>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</si>
  <si>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</si>
  <si>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</si>
  <si>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</si>
  <si>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</si>
  <si>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</si>
  <si>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</si>
  <si>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</si>
  <si>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</si>
  <si>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</si>
  <si>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</si>
  <si>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</si>
  <si>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</si>
  <si>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</si>
  <si>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</si>
  <si>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</si>
  <si>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</si>
  <si>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</si>
  <si>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</si>
  <si>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</si>
  <si>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</si>
  <si>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</si>
  <si>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</si>
  <si>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</si>
  <si>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</si>
  <si>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</si>
  <si>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</si>
  <si>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</si>
  <si>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</si>
  <si>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</si>
  <si>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</si>
  <si>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</si>
  <si>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</si>
  <si>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</si>
  <si>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</si>
  <si>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</si>
  <si>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</si>
  <si>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</si>
  <si>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</si>
  <si>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</si>
  <si>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</si>
  <si>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</si>
  <si>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</si>
  <si>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</si>
  <si>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</si>
  <si>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</si>
  <si>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</si>
  <si>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</si>
  <si>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</si>
  <si>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</si>
  <si>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</si>
  <si>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</si>
  <si>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</si>
  <si>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</si>
  <si>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</si>
  <si>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</si>
  <si>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</si>
  <si>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</si>
  <si>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</si>
  <si>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</si>
  <si>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</si>
  <si>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</si>
  <si>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</si>
  <si>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</si>
  <si>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</si>
  <si>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</si>
  <si>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</si>
  <si>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</si>
  <si>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</si>
  <si>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</si>
  <si>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</si>
  <si>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</si>
  <si>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</si>
  <si>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</si>
  <si>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</si>
  <si>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</si>
  <si>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</si>
  <si>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</si>
  <si>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</si>
  <si>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</si>
  <si>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</si>
  <si>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</si>
  <si>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</si>
  <si>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</si>
  <si>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</si>
  <si>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</si>
  <si>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</si>
  <si>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</si>
  <si>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</si>
  <si>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</si>
  <si>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</si>
  <si>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</si>
  <si>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</si>
  <si>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</si>
  <si>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</si>
  <si>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</si>
  <si>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</si>
  <si>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</si>
  <si>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</si>
  <si>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</si>
  <si>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</si>
  <si>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</si>
  <si>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</si>
  <si>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</si>
  <si>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</si>
  <si>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</si>
  <si>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</si>
  <si>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</si>
  <si>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</si>
  <si>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</si>
  <si>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</si>
  <si>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</si>
  <si>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</si>
  <si>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</si>
  <si>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</si>
  <si>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</si>
  <si>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</si>
  <si>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</si>
  <si>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</si>
  <si>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</si>
  <si>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</si>
  <si>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</si>
  <si>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</si>
  <si>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</si>
  <si>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</si>
  <si>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</si>
  <si>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</si>
  <si>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</si>
  <si>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</si>
  <si>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</si>
  <si>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</si>
  <si>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</si>
  <si>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</si>
  <si>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</si>
  <si>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</si>
  <si>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</si>
  <si>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</si>
  <si>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</si>
  <si>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</si>
  <si>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</si>
  <si>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</si>
  <si>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</si>
  <si>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</si>
  <si>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</si>
  <si>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</si>
  <si>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</si>
  <si>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</si>
  <si>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</si>
  <si>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</si>
  <si>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</si>
  <si>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</si>
  <si>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</si>
  <si>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</si>
  <si>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</si>
  <si>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</si>
  <si>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</si>
  <si>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</si>
  <si>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</si>
  <si>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</si>
  <si>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</si>
  <si>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</si>
  <si>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</si>
  <si>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</si>
  <si>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</si>
  <si>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</si>
  <si>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</si>
  <si>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</si>
  <si>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</si>
  <si>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</si>
  <si>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</si>
  <si>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</si>
  <si>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</si>
  <si>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</si>
  <si>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</si>
  <si>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</si>
  <si>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</si>
  <si>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</si>
  <si>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</si>
  <si>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</si>
  <si>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</si>
  <si>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</si>
  <si>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</si>
  <si>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</si>
  <si>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</si>
  <si>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</si>
  <si>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</si>
  <si>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</si>
  <si>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</si>
  <si>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</si>
  <si>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</si>
  <si>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</si>
  <si>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</si>
  <si>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</si>
  <si>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</si>
  <si>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</si>
  <si>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</si>
  <si>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</si>
  <si>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</si>
  <si>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</si>
  <si>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</si>
  <si>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</si>
  <si>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</si>
  <si>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</si>
  <si>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</si>
  <si>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</si>
  <si>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</si>
  <si>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</si>
  <si>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</si>
  <si>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</si>
  <si>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</si>
  <si>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</si>
  <si>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</si>
  <si>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</si>
  <si>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</si>
  <si>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</si>
  <si>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</si>
  <si>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</si>
  <si>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</si>
  <si>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</si>
  <si>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</si>
  <si>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</si>
  <si>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</si>
  <si>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</si>
  <si>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</si>
  <si>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</si>
  <si>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</si>
  <si>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</si>
  <si>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</si>
  <si>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</si>
  <si>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</si>
  <si>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</si>
  <si>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</si>
  <si>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</si>
  <si>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</si>
  <si>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</si>
  <si>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</si>
  <si>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</si>
  <si>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</si>
  <si>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</si>
  <si>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</si>
  <si>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</si>
  <si>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</si>
  <si>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</si>
  <si>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</si>
  <si>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</si>
  <si>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</si>
  <si>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</si>
  <si>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</si>
  <si>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</si>
  <si>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</si>
  <si>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</si>
  <si>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</si>
  <si>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</si>
  <si>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</si>
  <si>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</si>
  <si>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</si>
  <si>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</si>
  <si>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</si>
  <si>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</si>
  <si>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</si>
  <si>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</si>
  <si>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</si>
  <si>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</si>
  <si>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</si>
  <si>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</si>
  <si>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</si>
  <si>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</si>
  <si>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</si>
  <si>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</si>
  <si>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</si>
  <si>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</si>
  <si>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</si>
  <si>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</si>
  <si>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</si>
  <si>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</si>
  <si>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</si>
  <si>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</si>
  <si>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</si>
  <si>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</si>
  <si>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</si>
  <si>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</si>
  <si>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</si>
  <si>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</si>
  <si>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</si>
  <si>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</si>
  <si>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</si>
  <si>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</si>
  <si>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</si>
  <si>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</si>
  <si>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</si>
  <si>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</si>
  <si>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</si>
  <si>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</si>
  <si>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</si>
  <si>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</si>
  <si>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</si>
  <si>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</si>
  <si>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</si>
  <si>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</si>
  <si>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</si>
  <si>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</si>
  <si>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</si>
  <si>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</si>
  <si>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</si>
  <si>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</si>
  <si>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</si>
  <si>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</si>
  <si>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</si>
  <si>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</si>
  <si>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</si>
  <si>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</si>
  <si>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</si>
  <si>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</si>
  <si>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</si>
  <si>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</si>
  <si>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</si>
  <si>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</si>
  <si>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</si>
  <si>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</si>
  <si>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</si>
  <si>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</si>
  <si>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</si>
  <si>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</si>
  <si>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</si>
  <si>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</si>
  <si>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</si>
  <si>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</si>
  <si>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</si>
  <si>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</si>
  <si>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</si>
  <si>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</si>
  <si>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</si>
  <si>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</si>
  <si>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</si>
  <si>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</si>
  <si>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</si>
  <si>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</si>
  <si>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</si>
  <si>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</si>
  <si>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</si>
  <si>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</si>
  <si>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</si>
  <si>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</si>
  <si>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</si>
  <si>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</si>
  <si>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</si>
  <si>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</si>
  <si>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</si>
  <si>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</si>
  <si>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</si>
  <si>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</si>
  <si>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</si>
  <si>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</si>
  <si>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</si>
  <si>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</si>
  <si>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</si>
  <si>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</si>
  <si>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</si>
  <si>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</si>
  <si>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</si>
  <si>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</si>
  <si>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</si>
  <si>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</si>
  <si>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</si>
  <si>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</si>
  <si>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</si>
  <si>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</si>
  <si>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</si>
  <si>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</si>
  <si>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</si>
  <si>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</si>
  <si>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</si>
  <si>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</si>
  <si>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</si>
  <si>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</si>
  <si>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</si>
  <si>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</si>
  <si>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</si>
  <si>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</si>
  <si>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</si>
  <si>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</si>
  <si>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</si>
  <si>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</si>
  <si>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</si>
  <si>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</si>
  <si>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</si>
  <si>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</si>
  <si>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</si>
  <si>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</si>
  <si>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</si>
  <si>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</si>
  <si>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</si>
  <si>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</si>
  <si>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</si>
  <si>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</si>
  <si>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</si>
  <si>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</si>
  <si>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</si>
  <si>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</si>
  <si>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</si>
  <si>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</si>
  <si>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</si>
  <si>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</si>
  <si>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</si>
  <si>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</si>
  <si>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</si>
  <si>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</si>
  <si>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</si>
  <si>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</si>
  <si>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</si>
  <si>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</si>
  <si>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</si>
  <si>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</si>
  <si>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</si>
  <si>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</si>
  <si>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</si>
  <si>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</si>
  <si>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</si>
  <si>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</si>
  <si>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</si>
  <si>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</si>
  <si>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</si>
  <si>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</si>
  <si>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</si>
  <si>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</si>
  <si>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</si>
  <si>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</si>
  <si>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</si>
  <si>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</si>
  <si>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</si>
  <si>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</si>
  <si>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</si>
  <si>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</si>
  <si>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</si>
  <si>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</si>
  <si>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</si>
  <si>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</si>
  <si>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</si>
  <si>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</si>
  <si>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</si>
  <si>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</si>
  <si>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</si>
  <si>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</si>
  <si>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</si>
  <si>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</si>
  <si>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</si>
  <si>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</si>
  <si>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</si>
  <si>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</si>
  <si>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</si>
  <si>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</si>
  <si>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</si>
  <si>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</si>
  <si>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</si>
  <si>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</si>
  <si>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</si>
  <si>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</si>
  <si>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</si>
  <si>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</si>
  <si>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</si>
  <si>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</si>
  <si>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</si>
  <si>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</si>
  <si>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</si>
  <si>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</si>
  <si>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</si>
  <si>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</si>
  <si>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</si>
  <si>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</si>
  <si>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</si>
  <si>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</si>
  <si>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</si>
  <si>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</si>
  <si>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</si>
  <si>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</si>
  <si>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</si>
  <si>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</si>
  <si>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</si>
  <si>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</si>
  <si>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</si>
  <si>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</si>
  <si>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</si>
  <si>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</si>
  <si>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</si>
  <si>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</si>
  <si>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</si>
  <si>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</si>
  <si>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</si>
  <si>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</si>
  <si>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</si>
  <si>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</si>
  <si>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</si>
  <si>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</si>
  <si>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</si>
  <si>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</si>
  <si>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</si>
  <si>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</si>
  <si>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</si>
  <si>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</si>
  <si>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</si>
  <si>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</si>
  <si>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</si>
  <si>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</si>
  <si>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</si>
  <si>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</si>
  <si>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</si>
  <si>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</si>
  <si>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</si>
  <si>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</si>
  <si>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</si>
  <si>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</si>
  <si>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</si>
  <si>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</si>
  <si>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</si>
  <si>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</si>
  <si>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</si>
  <si>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</si>
  <si>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</si>
  <si>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</si>
  <si>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</si>
  <si>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</si>
  <si>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</si>
  <si>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</si>
  <si>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</si>
  <si>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</si>
  <si>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</si>
  <si>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</si>
  <si>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</si>
  <si>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</si>
  <si>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</si>
  <si>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</si>
  <si>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</si>
  <si>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</si>
  <si>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</si>
  <si>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</si>
  <si>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</si>
  <si>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</si>
  <si>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</si>
  <si>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</si>
  <si>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</si>
  <si>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</si>
  <si>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</si>
  <si>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</si>
  <si>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</si>
  <si>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</si>
  <si>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</si>
  <si>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</si>
  <si>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</si>
  <si>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</si>
  <si>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</si>
  <si>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</si>
  <si>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</si>
  <si>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</si>
  <si>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</si>
  <si>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</si>
  <si>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</si>
  <si>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</si>
  <si>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</si>
  <si>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</si>
  <si>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</si>
  <si>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</si>
  <si>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</si>
  <si>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</si>
  <si>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</si>
  <si>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</si>
  <si>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</si>
  <si>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</si>
  <si>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</si>
  <si>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</si>
  <si>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</si>
  <si>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</si>
  <si>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</si>
  <si>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</si>
  <si>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</si>
  <si>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</si>
  <si>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</si>
  <si>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</si>
  <si>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</si>
  <si>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</si>
  <si>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</si>
  <si>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</si>
  <si>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</si>
  <si>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</si>
  <si>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</si>
  <si>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</si>
  <si>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</si>
  <si>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</si>
  <si>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</si>
  <si>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</si>
  <si>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</si>
  <si>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</si>
  <si>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</si>
  <si>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</si>
  <si>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</si>
  <si>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</si>
  <si>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</si>
  <si>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</si>
  <si>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</si>
  <si>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</si>
  <si>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</si>
  <si>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</si>
  <si>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</si>
  <si>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</si>
  <si>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</si>
  <si>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</si>
  <si>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</si>
  <si>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</si>
  <si>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</si>
  <si>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</si>
  <si>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</si>
  <si>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</si>
  <si>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</si>
  <si>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</si>
  <si>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</si>
  <si>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</si>
  <si>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</si>
  <si>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</si>
  <si>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</si>
  <si>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</si>
  <si>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</si>
  <si>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</si>
  <si>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</si>
  <si>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</si>
  <si>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</si>
  <si>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</si>
  <si>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</si>
  <si>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</si>
  <si>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</si>
  <si>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</si>
  <si>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</si>
  <si>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</si>
  <si>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</si>
  <si>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</si>
  <si>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</si>
  <si>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</si>
  <si>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</si>
  <si>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</si>
  <si>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</si>
  <si>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</si>
  <si>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</si>
  <si>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</si>
  <si>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</si>
  <si>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</si>
  <si>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</si>
  <si>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</si>
  <si>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</si>
  <si>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</si>
  <si>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</si>
  <si>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</si>
  <si>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</si>
  <si>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</si>
  <si>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</si>
  <si>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</si>
  <si>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</si>
  <si>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</si>
  <si>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</si>
  <si>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</si>
  <si>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</si>
  <si>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</si>
  <si>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</si>
  <si>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</si>
  <si>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</si>
  <si>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</si>
  <si>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</si>
  <si>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</si>
  <si>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</si>
  <si>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</si>
  <si>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</si>
  <si>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</si>
  <si>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</si>
  <si>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</si>
  <si>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</si>
  <si>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</si>
  <si>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</si>
  <si>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</si>
  <si>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</si>
  <si>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</si>
  <si>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</si>
  <si>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</si>
  <si>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</si>
  <si>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</si>
  <si>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</si>
  <si>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</si>
  <si>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</si>
  <si>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</si>
  <si>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</si>
  <si>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</si>
  <si>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</si>
  <si>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</si>
  <si>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</si>
  <si>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</si>
  <si>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</si>
  <si>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</si>
  <si>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</si>
  <si>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</si>
  <si>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</si>
  <si>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</si>
  <si>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</si>
  <si>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</si>
  <si>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</si>
  <si>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</si>
  <si>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</si>
  <si>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</si>
  <si>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</si>
  <si>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</si>
  <si>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</si>
  <si>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</si>
  <si>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</si>
  <si>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</si>
  <si>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</si>
  <si>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</si>
  <si>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</si>
  <si>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</si>
  <si>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</si>
  <si>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</si>
  <si>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</si>
  <si>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</si>
  <si>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</si>
  <si>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</si>
  <si>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</si>
  <si>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</si>
  <si>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</si>
  <si>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</si>
  <si>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</si>
  <si>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</si>
  <si>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</si>
  <si>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</si>
  <si>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</si>
  <si>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</si>
  <si>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</si>
  <si>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</si>
  <si>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</si>
  <si>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</si>
  <si>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</si>
  <si>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</si>
  <si>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</si>
  <si>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</si>
  <si>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</si>
  <si>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</si>
  <si>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</si>
  <si>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</si>
  <si>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</si>
  <si>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</si>
  <si>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</si>
  <si>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</si>
  <si>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</si>
  <si>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</si>
  <si>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</si>
  <si>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</si>
  <si>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</si>
  <si>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</si>
  <si>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</si>
  <si>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</si>
  <si>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</si>
  <si>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</si>
  <si>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</si>
  <si>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</si>
  <si>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</si>
  <si>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</si>
  <si>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</si>
  <si>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</si>
  <si>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</si>
  <si>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</si>
  <si>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</si>
  <si>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</si>
  <si>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</si>
  <si>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</si>
  <si>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</si>
  <si>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</si>
  <si>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</si>
  <si>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</si>
  <si>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</si>
  <si>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</si>
  <si>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</si>
  <si>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</si>
  <si>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</si>
  <si>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</si>
  <si>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</si>
  <si>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</si>
  <si>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</si>
  <si>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</si>
  <si>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</si>
  <si>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</si>
  <si>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</si>
  <si>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</si>
  <si>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</si>
  <si>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</si>
  <si>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</si>
  <si>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</si>
  <si>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</si>
  <si>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</si>
  <si>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</si>
  <si>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</si>
  <si>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</si>
  <si>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</si>
  <si>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</si>
  <si>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</si>
  <si>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</si>
  <si>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</si>
  <si>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</si>
  <si>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</si>
  <si>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</si>
  <si>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</si>
  <si>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</si>
  <si>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</si>
  <si>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</si>
  <si>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</si>
  <si>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</si>
  <si>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</si>
  <si>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</si>
  <si>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</si>
  <si>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</si>
  <si>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</si>
  <si>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</si>
  <si>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</si>
  <si>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</si>
  <si>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</si>
  <si>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</si>
  <si>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</si>
  <si>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</si>
  <si>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</si>
  <si>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</si>
  <si>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</si>
  <si>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</si>
  <si>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</si>
  <si>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</si>
  <si>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</si>
  <si>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</si>
  <si>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</si>
  <si>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</si>
  <si>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</si>
  <si>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</si>
  <si>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</si>
  <si>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</si>
  <si>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</si>
  <si>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</si>
  <si>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</si>
  <si>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</si>
  <si>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</si>
  <si>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</si>
  <si>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</si>
  <si>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</si>
  <si>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</si>
  <si>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</si>
  <si>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</si>
  <si>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</si>
  <si>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</si>
  <si>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</si>
  <si>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</si>
  <si>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</si>
  <si>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</si>
  <si>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</si>
  <si>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</si>
  <si>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</si>
  <si>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</si>
  <si>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</si>
  <si>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</si>
  <si>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</si>
  <si>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</si>
  <si>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</si>
  <si>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</si>
  <si>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</si>
  <si>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</si>
  <si>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</si>
  <si>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</si>
  <si>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</si>
  <si>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</si>
  <si>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</si>
  <si>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</si>
  <si>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</si>
  <si>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</si>
  <si>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</si>
  <si>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</si>
  <si>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</si>
  <si>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</si>
  <si>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</si>
  <si>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</si>
  <si>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</si>
  <si>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</si>
  <si>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</si>
  <si>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</si>
  <si>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</si>
  <si>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</si>
  <si>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</si>
  <si>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</si>
  <si>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</si>
  <si>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</si>
  <si>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</si>
  <si>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</si>
  <si>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</si>
  <si>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</si>
  <si>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</si>
  <si>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</si>
  <si>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</si>
  <si>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</si>
  <si>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</si>
  <si>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</si>
  <si>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</si>
  <si>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</si>
  <si>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</si>
  <si>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</si>
  <si>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</si>
  <si>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</si>
  <si>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</si>
  <si>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</si>
  <si>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</si>
  <si>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</si>
  <si>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</si>
  <si>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</si>
  <si>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</si>
  <si>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</si>
  <si>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</si>
  <si>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</si>
  <si>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</si>
  <si>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</si>
  <si>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</si>
  <si>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</si>
  <si>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</si>
  <si>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</si>
  <si>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</si>
  <si>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</si>
  <si>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</si>
  <si>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</si>
  <si>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</si>
  <si>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</si>
  <si>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</si>
  <si>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</si>
  <si>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</si>
  <si>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</si>
  <si>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</si>
  <si>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</si>
  <si>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</si>
  <si>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</si>
  <si>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</si>
  <si>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</si>
  <si>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</si>
  <si>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</si>
  <si>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</si>
  <si>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</si>
  <si>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</si>
  <si>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</si>
  <si>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</si>
  <si>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</si>
  <si>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</si>
  <si>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</si>
  <si>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</si>
  <si>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</si>
  <si>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</si>
  <si>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</si>
  <si>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</si>
  <si>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</si>
  <si>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</si>
  <si>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</si>
  <si>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</si>
  <si>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</si>
  <si>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</si>
  <si>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</si>
  <si>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</si>
  <si>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</si>
  <si>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</si>
  <si>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</si>
  <si>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</si>
  <si>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</si>
  <si>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</si>
  <si>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</si>
  <si>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</si>
  <si>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</si>
  <si>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</si>
  <si>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</si>
  <si>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</si>
  <si>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</si>
  <si>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</si>
  <si>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</si>
  <si>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</si>
  <si>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</si>
  <si>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</si>
  <si>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</si>
  <si>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</si>
  <si>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</si>
  <si>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</si>
  <si>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</si>
  <si>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</si>
  <si>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</si>
  <si>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</si>
  <si>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</si>
  <si>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</si>
  <si>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</si>
  <si>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</si>
  <si>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</si>
  <si>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</si>
  <si>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</si>
  <si>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</si>
  <si>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</si>
  <si>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</si>
  <si>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</si>
  <si>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</si>
  <si>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</si>
  <si>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</si>
  <si>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</si>
  <si>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</si>
  <si>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</si>
  <si>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</si>
  <si>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</si>
  <si>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</si>
  <si>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</si>
  <si>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</si>
  <si>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</si>
  <si>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</si>
  <si>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</si>
  <si>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</si>
  <si>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</si>
  <si>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</si>
  <si>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</si>
  <si>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</si>
  <si>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</si>
  <si>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</si>
  <si>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</si>
  <si>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</si>
  <si>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</si>
  <si>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</si>
  <si>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</si>
  <si>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</si>
  <si>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</si>
  <si>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</si>
  <si>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</si>
  <si>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</si>
  <si>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</si>
  <si>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</si>
  <si>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</si>
  <si>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</si>
  <si>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</si>
  <si>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</si>
  <si>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</si>
  <si>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</si>
  <si>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</si>
  <si>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</si>
  <si>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</si>
  <si>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</si>
  <si>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</si>
  <si>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</si>
  <si>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</si>
  <si>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</si>
  <si>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</si>
  <si>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</si>
  <si>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</si>
  <si>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</si>
  <si>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</si>
  <si>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</si>
  <si>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</si>
  <si>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</si>
  <si>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</si>
  <si>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</si>
  <si>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</si>
  <si>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</si>
  <si>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</si>
  <si>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</si>
  <si>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</si>
  <si>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</si>
  <si>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</si>
  <si>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</si>
  <si>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</si>
  <si>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</si>
  <si>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</si>
  <si>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</si>
  <si>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</si>
  <si>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</si>
  <si>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</si>
  <si>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</si>
  <si>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</si>
  <si>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</si>
  <si>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</si>
  <si>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</si>
  <si>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</si>
  <si>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</si>
  <si>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</si>
  <si>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</si>
  <si>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</si>
  <si>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</si>
  <si>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</si>
  <si>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</si>
  <si>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</si>
  <si>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</si>
  <si>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</si>
  <si>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</si>
  <si>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</si>
  <si>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</si>
  <si>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</si>
  <si>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</si>
  <si>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</si>
  <si>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</si>
  <si>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</si>
  <si>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</si>
  <si>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</si>
  <si>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</si>
  <si>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</si>
  <si>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</si>
  <si>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</si>
  <si>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</si>
  <si>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</si>
  <si>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</si>
  <si>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</si>
  <si>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</si>
  <si>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</si>
  <si>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</si>
  <si>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</si>
  <si>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</si>
  <si>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</si>
  <si>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</si>
  <si>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</si>
  <si>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</si>
  <si>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</si>
  <si>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</si>
  <si>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</si>
  <si>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</si>
  <si>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</si>
  <si>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</si>
  <si>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</si>
  <si>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</si>
  <si>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</si>
  <si>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</si>
  <si>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</si>
  <si>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</si>
  <si>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</si>
  <si>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</si>
  <si>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</si>
  <si>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</si>
  <si>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</si>
  <si>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</si>
  <si>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</si>
  <si>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</si>
  <si>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</si>
  <si>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</si>
  <si>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</si>
  <si>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</si>
  <si>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</si>
  <si>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</si>
  <si>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</si>
  <si>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</si>
  <si>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</si>
  <si>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</si>
  <si>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</si>
  <si>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</si>
  <si>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</si>
  <si>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</si>
  <si>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</si>
  <si>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</si>
  <si>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</si>
  <si>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</si>
  <si>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</si>
  <si>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</si>
  <si>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</si>
  <si>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</si>
  <si>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</si>
  <si>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</si>
  <si>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</si>
  <si>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</si>
  <si>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</si>
  <si>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</si>
  <si>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</si>
  <si>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</si>
  <si>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</si>
  <si>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</si>
  <si>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</si>
  <si>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</si>
  <si>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</si>
  <si>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</si>
  <si>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</si>
  <si>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</si>
  <si>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</si>
  <si>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</si>
  <si>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</si>
  <si>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</si>
  <si>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</si>
  <si>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</si>
  <si>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</si>
  <si>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</si>
  <si>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</si>
  <si>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</si>
  <si>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</si>
  <si>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</si>
  <si>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</si>
  <si>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</si>
  <si>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</si>
  <si>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</si>
  <si>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</si>
  <si>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</si>
  <si>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</si>
  <si>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</si>
  <si>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</si>
  <si>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</si>
  <si>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</si>
  <si>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</si>
  <si>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</si>
  <si>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</si>
  <si>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</si>
  <si>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</si>
  <si>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</si>
  <si>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</si>
  <si>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</si>
  <si>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</si>
  <si>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</si>
  <si>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</si>
  <si>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</si>
  <si>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</si>
  <si>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</si>
  <si>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</si>
  <si>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</si>
  <si>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</si>
  <si>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</si>
  <si>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</si>
  <si>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</si>
  <si>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</si>
  <si>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</si>
  <si>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</si>
  <si>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</si>
  <si>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</si>
  <si>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</si>
  <si>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</si>
  <si>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</si>
  <si>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</si>
  <si>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</si>
  <si>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</si>
  <si>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</si>
  <si>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</si>
  <si>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</si>
  <si>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</si>
  <si>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</si>
  <si>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</si>
  <si>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</si>
  <si>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</si>
  <si>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</si>
  <si>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</si>
  <si>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</si>
  <si>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</si>
  <si>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</si>
  <si>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</si>
  <si>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</si>
  <si>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</si>
  <si>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</si>
  <si>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</si>
  <si>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</si>
  <si>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</si>
  <si>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</si>
  <si>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</si>
  <si>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</si>
  <si>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</si>
  <si>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</si>
  <si>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</si>
  <si>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</si>
  <si>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</si>
  <si>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</si>
  <si>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</si>
  <si>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</si>
  <si>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</si>
  <si>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</si>
  <si>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</si>
  <si>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</si>
  <si>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</si>
  <si>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</si>
  <si>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</si>
  <si>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</si>
  <si>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</si>
  <si>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</si>
  <si>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</si>
  <si>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</si>
  <si>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</si>
  <si>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</si>
  <si>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</si>
  <si>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</si>
  <si>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</si>
  <si>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</si>
  <si>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</si>
  <si>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</si>
  <si>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</si>
  <si>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</si>
  <si>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</si>
  <si>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</si>
  <si>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</si>
  <si>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</si>
  <si>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</si>
  <si>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</si>
  <si>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</si>
  <si>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</si>
  <si>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</si>
  <si>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</si>
  <si>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</si>
  <si>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</si>
  <si>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</si>
  <si>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</si>
  <si>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</si>
  <si>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</si>
  <si>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</si>
  <si>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</si>
  <si>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</si>
  <si>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</si>
  <si>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</si>
  <si>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</si>
  <si>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</si>
  <si>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</si>
  <si>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</si>
  <si>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</si>
  <si>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</si>
  <si>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</si>
  <si>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</si>
  <si>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</si>
  <si>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</si>
  <si>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</si>
  <si>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</si>
  <si>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</si>
  <si>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</si>
  <si>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</si>
  <si>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</si>
  <si>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</si>
  <si>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</si>
  <si>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</si>
  <si>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</si>
  <si>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</si>
  <si>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</si>
  <si>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</si>
  <si>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</si>
  <si>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</si>
  <si>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</si>
  <si>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</si>
  <si>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</si>
  <si>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</si>
  <si>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</si>
  <si>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</si>
  <si>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</si>
  <si>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</si>
  <si>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</si>
  <si>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</si>
  <si>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</si>
  <si>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</si>
  <si>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</si>
  <si>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</si>
  <si>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</si>
  <si>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</si>
  <si>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</si>
  <si>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</si>
  <si>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</si>
  <si>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</si>
  <si>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</si>
  <si>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</si>
  <si>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</si>
  <si>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</si>
  <si>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</si>
  <si>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</si>
  <si>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</si>
  <si>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</si>
  <si>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</si>
  <si>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</si>
  <si>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</si>
  <si>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</si>
  <si>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</si>
  <si>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</si>
  <si>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</si>
  <si>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</si>
  <si>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</si>
  <si>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</si>
  <si>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</si>
  <si>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</si>
  <si>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</si>
  <si>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</si>
  <si>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</si>
  <si>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</si>
  <si>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</si>
  <si>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</si>
  <si>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</si>
  <si>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</si>
  <si>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</si>
  <si>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</si>
  <si>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</si>
  <si>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</si>
  <si>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</si>
  <si>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</si>
  <si>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</si>
  <si>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</si>
  <si>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</si>
  <si>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</si>
  <si>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</si>
  <si>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</si>
  <si>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</si>
  <si>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</si>
  <si>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</si>
  <si>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</si>
  <si>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</si>
  <si>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</si>
  <si>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</si>
  <si>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</si>
  <si>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</si>
  <si>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</si>
  <si>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</si>
  <si>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</si>
  <si>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</si>
  <si>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</si>
  <si>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</si>
  <si>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</si>
  <si>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</si>
  <si>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</si>
  <si>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</si>
  <si>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</si>
  <si>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</si>
  <si>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</si>
  <si>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</si>
  <si>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</si>
  <si>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</si>
  <si>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</si>
  <si>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</si>
  <si>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</si>
  <si>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</si>
  <si>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</si>
  <si>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</si>
  <si>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</si>
  <si>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</si>
  <si>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</si>
  <si>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</si>
  <si>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</si>
  <si>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</si>
  <si>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</si>
  <si>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</si>
  <si>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</si>
  <si>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</si>
  <si>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</si>
  <si>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</si>
  <si>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</si>
  <si>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</si>
  <si>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</si>
  <si>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</si>
  <si>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</si>
  <si>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</si>
  <si>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</si>
  <si>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</si>
  <si>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</si>
  <si>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</si>
  <si>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</si>
  <si>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</si>
  <si>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</si>
  <si>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</si>
  <si>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</si>
  <si>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</si>
  <si>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</si>
  <si>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</si>
  <si>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</si>
  <si>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</si>
  <si>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</si>
  <si>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</si>
  <si>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</si>
  <si>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</si>
  <si>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</si>
  <si>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</si>
  <si>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</si>
  <si>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</si>
  <si>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</si>
  <si>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</si>
  <si>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</si>
  <si>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</si>
  <si>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</si>
  <si>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</si>
  <si>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</si>
  <si>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</si>
  <si>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</si>
  <si>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</si>
  <si>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</si>
  <si>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</si>
  <si>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</si>
  <si>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</si>
  <si>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</si>
  <si>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</si>
  <si>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</si>
  <si>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</si>
  <si>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</si>
  <si>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</si>
  <si>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</si>
  <si>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</si>
  <si>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</si>
  <si>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</si>
  <si>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</si>
  <si>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</si>
  <si>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</si>
  <si>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</si>
  <si>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</si>
  <si>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</si>
  <si>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</si>
  <si>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</si>
  <si>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</si>
  <si>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</si>
  <si>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</si>
  <si>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</si>
  <si>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</si>
  <si>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</si>
  <si>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</si>
  <si>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</si>
  <si>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</si>
  <si>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</si>
  <si>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</si>
  <si>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</si>
  <si>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</si>
  <si>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</si>
  <si>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</si>
  <si>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</si>
  <si>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</si>
  <si>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</si>
  <si>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</si>
  <si>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</si>
  <si>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</si>
  <si>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</si>
  <si>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</si>
  <si>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</si>
  <si>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</si>
  <si>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</si>
  <si>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</si>
  <si>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</si>
  <si>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</si>
  <si>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</si>
  <si>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</si>
  <si>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</si>
  <si>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</si>
  <si>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</si>
  <si>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</si>
  <si>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</si>
  <si>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</si>
  <si>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</si>
  <si>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</si>
  <si>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</si>
  <si>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</si>
  <si>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</si>
  <si>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</si>
  <si>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</si>
  <si>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</si>
  <si>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</si>
  <si>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</si>
  <si>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</si>
  <si>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</si>
  <si>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</si>
  <si>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</si>
  <si>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</si>
  <si>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</si>
  <si>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</si>
  <si>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</si>
  <si>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</si>
  <si>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</si>
  <si>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</si>
  <si>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</si>
  <si>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</si>
  <si>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</si>
  <si>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</si>
  <si>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</si>
  <si>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</si>
  <si>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</si>
  <si>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</si>
  <si>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</si>
  <si>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</si>
  <si>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</si>
  <si>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</si>
  <si>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</si>
  <si>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</si>
  <si>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</si>
  <si>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</si>
  <si>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</si>
  <si>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</si>
  <si>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</si>
  <si>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</si>
  <si>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</si>
  <si>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</si>
  <si>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</si>
  <si>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</si>
  <si>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</si>
  <si>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</si>
  <si>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</si>
  <si>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</si>
  <si>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</si>
  <si>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</si>
  <si>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</si>
  <si>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</si>
  <si>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</si>
  <si>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</si>
  <si>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</si>
  <si>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</si>
  <si>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</si>
  <si>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</si>
  <si>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</si>
  <si>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</si>
  <si>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</si>
  <si>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</si>
  <si>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</si>
  <si>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</si>
  <si>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</si>
  <si>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</si>
  <si>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</si>
  <si>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</si>
  <si>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</si>
  <si>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</si>
  <si>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</si>
  <si>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</si>
  <si>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</si>
  <si>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</si>
  <si>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</si>
  <si>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</si>
  <si>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</si>
  <si>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</si>
  <si>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</si>
  <si>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</si>
  <si>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</si>
  <si>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</si>
  <si>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</si>
  <si>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</si>
  <si>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</si>
  <si>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</si>
  <si>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</si>
  <si>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</si>
  <si>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</si>
  <si>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</si>
  <si>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</si>
  <si>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</si>
  <si>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</si>
  <si>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</si>
  <si>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</si>
  <si>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</si>
  <si>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</si>
  <si>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</si>
  <si>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</si>
  <si>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</si>
  <si>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</si>
  <si>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</si>
  <si>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</si>
  <si>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</si>
  <si>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</si>
  <si>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</si>
  <si>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</si>
  <si>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</si>
  <si>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</si>
  <si>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</si>
  <si>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</si>
  <si>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</si>
  <si>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</si>
  <si>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(All)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</si>
  <si>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</si>
  <si>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</si>
  <si>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</si>
  <si>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</si>
  <si>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</si>
  <si>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</si>
  <si>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</si>
  <si>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</si>
  <si>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</si>
  <si>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</si>
  <si>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</si>
  <si>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</si>
  <si>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</si>
  <si>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</si>
  <si>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</si>
  <si>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</si>
  <si>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</si>
  <si>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</si>
  <si>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</si>
  <si>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</si>
  <si>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</si>
  <si>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</si>
  <si>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TRUE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</si>
  <si>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</si>
  <si>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</si>
  <si>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</si>
  <si>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</si>
  <si>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</si>
  <si>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</si>
  <si>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</si>
  <si>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</si>
  <si>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</si>
  <si>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</si>
  <si>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</si>
  <si>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</si>
  <si>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</si>
  <si>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</si>
  <si>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</si>
  <si>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</si>
  <si>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</si>
  <si>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</si>
  <si>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</si>
  <si>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</si>
  <si>
    <t>Mean Backers</t>
  </si>
  <si>
    <t>Median Backers</t>
  </si>
  <si>
    <t>Minimum Backers</t>
  </si>
  <si>
    <t>Maximum Backers</t>
  </si>
  <si>
    <t>Backer Variance</t>
  </si>
  <si>
    <t>Backer Std Deviation</t>
  </si>
  <si>
    <t>The median is more represenative of the amount of backers by looking at the histograms</t>
  </si>
  <si>
    <t>There is significantly more variability in successful campaigns since there is no upper limit to the amount of backers it may get while there is a lower end to the amount of backers a campaign may have.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</si>
</sst>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" xfId="0" applyFont="1" applyBorder="1"/>
    <xf numFmtId="2" fontId="1" fillId="0" borderId="1" xfId="0" applyNumberFormat="1" applyFont="1" applyBorder="1"/>
    <xf numFmtId="0" fontId="0" fillId="0" borderId="0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60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0-4C13-A17A-13D63ED95874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0-4C13-A17A-13D63ED95874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0-4C13-A17A-13D63ED95874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0-4C13-A17A-13D63ED9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123616"/>
        <c:axId val="769121536"/>
      </c:barChart>
      <c:catAx>
        <c:axId val="76912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21536"/>
        <c:crosses val="autoZero"/>
        <c:auto val="1"/>
        <c:lblAlgn val="ctr"/>
        <c:lblOffset val="100"/>
        <c:noMultiLvlLbl val="0"/>
      </c:catAx>
      <c:valAx>
        <c:axId val="7691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2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Success!PivotTable3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0-42A3-AB01-B94F637DA949}"/>
            </c:ext>
          </c:extLst>
        </c:ser>
        <c:ser>
          <c:idx val="1"/>
          <c:order val="1"/>
          <c:tx>
            <c:strRef>
              <c:f>'Subcategory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0-42A3-AB01-B94F637DA949}"/>
            </c:ext>
          </c:extLst>
        </c:ser>
        <c:ser>
          <c:idx val="2"/>
          <c:order val="2"/>
          <c:tx>
            <c:strRef>
              <c:f>'Subcategory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0-42A3-AB01-B94F637DA949}"/>
            </c:ext>
          </c:extLst>
        </c:ser>
        <c:ser>
          <c:idx val="3"/>
          <c:order val="3"/>
          <c:tx>
            <c:strRef>
              <c:f>'Subcategory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4-439F-9626-E0F01D7A1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6494912"/>
        <c:axId val="1236496576"/>
      </c:barChart>
      <c:catAx>
        <c:axId val="12364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96576"/>
        <c:crosses val="autoZero"/>
        <c:auto val="1"/>
        <c:lblAlgn val="ctr"/>
        <c:lblOffset val="100"/>
        <c:noMultiLvlLbl val="0"/>
      </c:catAx>
      <c:valAx>
        <c:axId val="123649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Successes!PivotTable4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'Date Created Successes'!$B$4:$B$5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4-4CAE-82D6-C79F4C973A7C}"/>
            </c:ext>
          </c:extLst>
        </c:ser>
        <c:ser>
          <c:idx val="1"/>
          <c:order val="1"/>
          <c:tx>
            <c:strRef>
              <c:f>'Date Created Successes'!$C$4:$C$5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F4-4CAE-82D6-C79F4C973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7145376"/>
        <c:axId val="1227158688"/>
      </c:barChart>
      <c:catAx>
        <c:axId val="12271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58688"/>
        <c:crosses val="autoZero"/>
        <c:auto val="1"/>
        <c:lblAlgn val="ctr"/>
        <c:lblOffset val="100"/>
        <c:noMultiLvlLbl val="0"/>
      </c:catAx>
      <c:valAx>
        <c:axId val="12271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Successes!PivotTable4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Created Successes'!$B$4:$B$5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0-4233-9B10-B2DA80E3E1C6}"/>
            </c:ext>
          </c:extLst>
        </c:ser>
        <c:ser>
          <c:idx val="1"/>
          <c:order val="1"/>
          <c:tx>
            <c:strRef>
              <c:f>'Date Created Successes'!$C$4:$C$5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0-4233-9B10-B2DA80E3E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7153280"/>
        <c:axId val="1227154112"/>
      </c:barChart>
      <c:catAx>
        <c:axId val="12271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54112"/>
        <c:crosses val="autoZero"/>
        <c:auto val="1"/>
        <c:lblAlgn val="ctr"/>
        <c:lblOffset val="100"/>
        <c:noMultiLvlLbl val="0"/>
      </c:catAx>
      <c:valAx>
        <c:axId val="12271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5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Based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Based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'Goal Based Success'!$F$2:$F$13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16.36904761904762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0-4528-BEFE-D450A81DF0BD}"/>
            </c:ext>
          </c:extLst>
        </c:ser>
        <c:ser>
          <c:idx val="1"/>
          <c:order val="1"/>
          <c:tx>
            <c:strRef>
              <c:f>'Goal Based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Based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'Goal Based Success'!$G$2:$G$13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0-4528-BEFE-D450A81DF0BD}"/>
            </c:ext>
          </c:extLst>
        </c:ser>
        <c:ser>
          <c:idx val="2"/>
          <c:order val="2"/>
          <c:tx>
            <c:strRef>
              <c:f>'Goal Based Success'!$H$1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Based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'Goal Based Success'!$H$2:$H$13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24.702380952380953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0-4528-BEFE-D450A81DF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887664"/>
        <c:axId val="1422008464"/>
      </c:lineChart>
      <c:catAx>
        <c:axId val="12378876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08464"/>
        <c:crosses val="autoZero"/>
        <c:auto val="1"/>
        <c:lblAlgn val="ctr"/>
        <c:lblOffset val="100"/>
        <c:noMultiLvlLbl val="0"/>
      </c:catAx>
      <c:valAx>
        <c:axId val="1422008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[StarterBook.xlsx]Experiments!PivotTable5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Experiments!$B$4:$B$5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Experiments!$B$6:$B$15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D-4F91-AE49-B6170DFE6957}"/>
            </c:ext>
          </c:extLst>
        </c:ser>
        <c:ser>
          <c:idx val="1"/>
          <c:order val="1"/>
          <c:tx>
            <c:strRef>
              <c:f>Experiments!$C$4:$C$5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Experiments!$C$6:$C$15</c:f>
              <c:numCache>
                <c:formatCode>General</c:formatCode>
                <c:ptCount val="9"/>
                <c:pt idx="5">
                  <c:v>34</c:v>
                </c:pt>
                <c:pt idx="6">
                  <c:v>21</c:v>
                </c:pt>
                <c:pt idx="7">
                  <c:v>9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ED-4F91-AE49-B6170DFE6957}"/>
            </c:ext>
          </c:extLst>
        </c:ser>
        <c:ser>
          <c:idx val="2"/>
          <c:order val="2"/>
          <c:tx>
            <c:strRef>
              <c:f>Experiments!$D$4:$D$5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Experiments!$D$6:$D$15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ED-4F91-AE49-B6170DFE6957}"/>
            </c:ext>
          </c:extLst>
        </c:ser>
        <c:ser>
          <c:idx val="3"/>
          <c:order val="3"/>
          <c:tx>
            <c:strRef>
              <c:f>Experiments!$E$4:$E$5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Experiments!$E$6:$E$15</c:f>
              <c:numCache>
                <c:formatCode>General</c:formatCode>
                <c:ptCount val="9"/>
                <c:pt idx="0">
                  <c:v>6</c:v>
                </c:pt>
                <c:pt idx="1">
                  <c:v>26</c:v>
                </c:pt>
                <c:pt idx="2">
                  <c:v>31</c:v>
                </c:pt>
                <c:pt idx="3">
                  <c:v>52</c:v>
                </c:pt>
                <c:pt idx="4">
                  <c:v>68</c:v>
                </c:pt>
                <c:pt idx="5">
                  <c:v>124</c:v>
                </c:pt>
                <c:pt idx="6">
                  <c:v>95</c:v>
                </c:pt>
                <c:pt idx="7">
                  <c:v>71</c:v>
                </c:pt>
                <c:pt idx="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ED-4F91-AE49-B6170DFE6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440832"/>
        <c:axId val="1418935040"/>
      </c:barChart>
      <c:catAx>
        <c:axId val="12884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35040"/>
        <c:crosses val="autoZero"/>
        <c:auto val="1"/>
        <c:lblAlgn val="ctr"/>
        <c:lblOffset val="100"/>
        <c:noMultiLvlLbl val="0"/>
      </c:catAx>
      <c:valAx>
        <c:axId val="14189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44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Backers of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of Successful Campaigns</a:t>
          </a:r>
        </a:p>
      </cx:txPr>
    </cx:title>
    <cx:plotArea>
      <cx:plotAreaRegion>
        <cx:series layoutId="clusteredColumn" uniqueId="{7F133250-BAAA-47BA-ABCB-D6A9DB376F2C}">
          <cx:dataId val="0"/>
          <cx:layoutPr>
            <cx:binning intervalClosed="r" overflow="1200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 max="125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Failed Campaigns</a:t>
          </a:r>
        </a:p>
      </cx:txPr>
    </cx:title>
    <cx:plotArea>
      <cx:plotAreaRegion>
        <cx:series layoutId="clusteredColumn" uniqueId="{02658781-8389-42BA-B18D-3101E8F369C6}">
          <cx:dataId val="0"/>
          <cx:layoutPr>
            <cx:binning intervalClosed="r" overflow="auto">
              <cx:binSize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2</xdr:row>
      <xdr:rowOff>100012</xdr:rowOff>
    </xdr:from>
    <xdr:to>
      <xdr:col>23</xdr:col>
      <xdr:colOff>409574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F0E42-8EC0-4F51-BB6E-B3FFB45D3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46</xdr:row>
      <xdr:rowOff>100011</xdr:rowOff>
    </xdr:from>
    <xdr:to>
      <xdr:col>23</xdr:col>
      <xdr:colOff>85724</xdr:colOff>
      <xdr:row>82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3E201-713D-427C-9673-BE127C957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18</xdr:row>
      <xdr:rowOff>9525</xdr:rowOff>
    </xdr:from>
    <xdr:to>
      <xdr:col>10</xdr:col>
      <xdr:colOff>419100</xdr:colOff>
      <xdr:row>37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F2A67-753B-47B4-8F96-EDB49F0B2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37</xdr:row>
      <xdr:rowOff>61911</xdr:rowOff>
    </xdr:from>
    <xdr:to>
      <xdr:col>10</xdr:col>
      <xdr:colOff>466725</xdr:colOff>
      <xdr:row>54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F4E200-AED5-4214-8A47-E3CEF47A2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16</xdr:row>
      <xdr:rowOff>38099</xdr:rowOff>
    </xdr:from>
    <xdr:to>
      <xdr:col>6</xdr:col>
      <xdr:colOff>666749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2EF4B-302D-4B2C-8288-CC4BE75C3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27</xdr:row>
      <xdr:rowOff>0</xdr:rowOff>
    </xdr:from>
    <xdr:to>
      <xdr:col>19</xdr:col>
      <xdr:colOff>19050</xdr:colOff>
      <xdr:row>47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DEE7510-B88F-4F09-93ED-C664B6C335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67225" y="5143500"/>
              <a:ext cx="9067800" cy="3848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9525</xdr:colOff>
      <xdr:row>48</xdr:row>
      <xdr:rowOff>9525</xdr:rowOff>
    </xdr:from>
    <xdr:to>
      <xdr:col>19</xdr:col>
      <xdr:colOff>28575</xdr:colOff>
      <xdr:row>65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E51E7FE-FA8D-4E1B-A61C-F4E450BEA5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6750" y="9153525"/>
              <a:ext cx="9067800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9</xdr:col>
      <xdr:colOff>95250</xdr:colOff>
      <xdr:row>40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CC711-036F-4328-8F23-A1EBA4531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dor del Cos" refreshedDate="44258.718371296294" createdVersion="6" refreshedVersion="6" minRefreshableVersion="3" recordCount="4114" xr:uid="{E1F4B56A-2C68-4980-B447-124C1B29FADA}">
  <cacheSource type="worksheet">
    <worksheetSource ref="E1:R4115" sheet="Main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dor del Cos" refreshedDate="44258.73335023148" createdVersion="6" refreshedVersion="6" minRefreshableVersion="3" recordCount="4114" xr:uid="{E4DD7B39-C258-45B6-8273-BEAE9DFF0CCB}">
  <cacheSource type="worksheet">
    <worksheetSource ref="C1:T4115" sheet="Main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0"/>
    <x v="2"/>
    <x v="0"/>
    <s v="USD"/>
    <n v="1439675691"/>
    <n v="1434491691"/>
    <b v="0"/>
    <n v="0"/>
    <b v="0"/>
    <s v="film &amp; video/drama"/>
    <n v="0"/>
    <n v="0"/>
    <x v="0"/>
    <x v="3"/>
  </r>
  <r>
    <n v="5"/>
    <x v="2"/>
    <x v="0"/>
    <s v="USD"/>
    <n v="1404318595"/>
    <n v="1401726595"/>
    <b v="0"/>
    <n v="1"/>
    <b v="0"/>
    <s v="film &amp; video/drama"/>
    <n v="0.01"/>
    <n v="5"/>
    <x v="0"/>
    <x v="3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0"/>
    <x v="2"/>
    <x v="0"/>
    <s v="USD"/>
    <n v="1443657600"/>
    <n v="1440716654"/>
    <b v="0"/>
    <n v="0"/>
    <b v="0"/>
    <s v="film &amp; video/drama"/>
    <n v="0"/>
    <n v="0"/>
    <x v="0"/>
    <x v="3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0"/>
    <x v="2"/>
    <x v="1"/>
    <s v="GBP"/>
    <n v="1452613724"/>
    <n v="1450021724"/>
    <b v="0"/>
    <n v="0"/>
    <b v="0"/>
    <s v="film &amp; video/drama"/>
    <n v="0"/>
    <n v="0"/>
    <x v="0"/>
    <x v="3"/>
  </r>
  <r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"/>
    <x v="2"/>
    <x v="0"/>
    <s v="USD"/>
    <n v="1470975614"/>
    <n v="1465791614"/>
    <b v="0"/>
    <n v="1"/>
    <b v="0"/>
    <s v="film &amp; video/drama"/>
    <n v="2E-3"/>
    <n v="1"/>
    <x v="0"/>
    <x v="3"/>
  </r>
  <r>
    <n v="0"/>
    <x v="2"/>
    <x v="0"/>
    <s v="USD"/>
    <n v="1426753723"/>
    <n v="1423733323"/>
    <b v="0"/>
    <n v="0"/>
    <b v="0"/>
    <s v="film &amp; video/drama"/>
    <n v="0"/>
    <n v="0"/>
    <x v="0"/>
    <x v="3"/>
  </r>
  <r>
    <n v="0"/>
    <x v="2"/>
    <x v="1"/>
    <s v="GBP"/>
    <n v="1425131108"/>
    <n v="1422539108"/>
    <b v="0"/>
    <n v="0"/>
    <b v="0"/>
    <s v="film &amp; video/drama"/>
    <n v="0"/>
    <n v="0"/>
    <x v="0"/>
    <x v="3"/>
  </r>
  <r>
    <n v="0"/>
    <x v="2"/>
    <x v="9"/>
    <s v="EUR"/>
    <n v="1431108776"/>
    <n v="1425924776"/>
    <b v="0"/>
    <n v="0"/>
    <b v="0"/>
    <s v="film &amp; video/drama"/>
    <n v="0"/>
    <n v="0"/>
    <x v="0"/>
    <x v="3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0"/>
    <x v="2"/>
    <x v="0"/>
    <s v="USD"/>
    <n v="1438803999"/>
    <n v="1436211999"/>
    <b v="0"/>
    <n v="0"/>
    <b v="0"/>
    <s v="film &amp; video/drama"/>
    <n v="0"/>
    <n v="0"/>
    <x v="0"/>
    <x v="3"/>
  </r>
  <r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0"/>
    <x v="2"/>
    <x v="3"/>
    <s v="EUR"/>
    <n v="1448582145"/>
    <n v="1445986545"/>
    <b v="0"/>
    <n v="0"/>
    <b v="0"/>
    <s v="film &amp; video/drama"/>
    <n v="0"/>
    <n v="0"/>
    <x v="0"/>
    <x v="3"/>
  </r>
  <r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0"/>
    <x v="2"/>
    <x v="0"/>
    <s v="USD"/>
    <n v="1483748232"/>
    <n v="1481156232"/>
    <b v="0"/>
    <n v="0"/>
    <b v="0"/>
    <s v="film &amp; video/drama"/>
    <n v="0"/>
    <n v="0"/>
    <x v="0"/>
    <x v="3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0"/>
    <x v="2"/>
    <x v="0"/>
    <s v="USD"/>
    <n v="1488571200"/>
    <n v="1485977434"/>
    <b v="0"/>
    <n v="0"/>
    <b v="0"/>
    <s v="film &amp; video/drama"/>
    <n v="0"/>
    <n v="0"/>
    <x v="0"/>
    <x v="3"/>
  </r>
  <r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0"/>
    <x v="2"/>
    <x v="0"/>
    <s v="USD"/>
    <n v="1409891015"/>
    <n v="1407299015"/>
    <b v="0"/>
    <n v="0"/>
    <b v="0"/>
    <s v="film &amp; video/drama"/>
    <n v="0"/>
    <n v="0"/>
    <x v="0"/>
    <x v="3"/>
  </r>
  <r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0"/>
    <x v="2"/>
    <x v="1"/>
    <s v="GBP"/>
    <n v="1417217166"/>
    <n v="1412029566"/>
    <b v="0"/>
    <n v="0"/>
    <b v="0"/>
    <s v="film &amp; video/drama"/>
    <n v="0"/>
    <n v="0"/>
    <x v="0"/>
    <x v="3"/>
  </r>
  <r>
    <n v="3"/>
    <x v="2"/>
    <x v="1"/>
    <s v="GBP"/>
    <n v="1457308531"/>
    <n v="1452124531"/>
    <b v="0"/>
    <n v="3"/>
    <b v="0"/>
    <s v="film &amp; video/drama"/>
    <n v="0.12"/>
    <n v="1"/>
    <x v="0"/>
    <x v="3"/>
  </r>
  <r>
    <n v="0"/>
    <x v="2"/>
    <x v="0"/>
    <s v="USD"/>
    <n v="1436544332"/>
    <n v="1431360332"/>
    <b v="0"/>
    <n v="0"/>
    <b v="0"/>
    <s v="film &amp; video/drama"/>
    <n v="0"/>
    <n v="0"/>
    <x v="0"/>
    <x v="3"/>
  </r>
  <r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0"/>
    <x v="2"/>
    <x v="0"/>
    <s v="USD"/>
    <n v="1472698702"/>
    <n v="1470106702"/>
    <b v="0"/>
    <n v="0"/>
    <b v="0"/>
    <s v="film &amp; video/drama"/>
    <n v="0"/>
    <n v="0"/>
    <x v="0"/>
    <x v="3"/>
  </r>
  <r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0"/>
    <x v="2"/>
    <x v="0"/>
    <s v="USD"/>
    <n v="1444337940"/>
    <n v="1441750564"/>
    <b v="0"/>
    <n v="0"/>
    <b v="0"/>
    <s v="film &amp; video/drama"/>
    <n v="0"/>
    <n v="0"/>
    <x v="0"/>
    <x v="3"/>
  </r>
  <r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0"/>
    <x v="2"/>
    <x v="0"/>
    <s v="USD"/>
    <n v="1470441983"/>
    <n v="1468627583"/>
    <b v="0"/>
    <n v="0"/>
    <b v="0"/>
    <s v="film &amp; video/drama"/>
    <n v="0"/>
    <n v="0"/>
    <x v="0"/>
    <x v="3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0"/>
    <x v="2"/>
    <x v="2"/>
    <s v="AUD"/>
    <n v="1418719967"/>
    <n v="1416127967"/>
    <b v="0"/>
    <n v="0"/>
    <b v="0"/>
    <s v="film &amp; video/drama"/>
    <n v="0"/>
    <n v="0"/>
    <x v="0"/>
    <x v="3"/>
  </r>
  <r>
    <n v="0"/>
    <x v="2"/>
    <x v="0"/>
    <s v="USD"/>
    <n v="1436566135"/>
    <n v="1433974135"/>
    <b v="0"/>
    <n v="0"/>
    <b v="0"/>
    <s v="film &amp; video/drama"/>
    <n v="0"/>
    <n v="0"/>
    <x v="0"/>
    <x v="3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0"/>
    <x v="2"/>
    <x v="0"/>
    <s v="USD"/>
    <n v="1427569564"/>
    <n v="1422389164"/>
    <b v="0"/>
    <n v="0"/>
    <b v="0"/>
    <s v="film &amp; video/drama"/>
    <n v="0"/>
    <n v="0"/>
    <x v="0"/>
    <x v="3"/>
  </r>
  <r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0"/>
    <x v="2"/>
    <x v="0"/>
    <s v="USD"/>
    <n v="1463879100"/>
    <n v="1461287350"/>
    <b v="0"/>
    <n v="0"/>
    <b v="0"/>
    <s v="film &amp; video/drama"/>
    <n v="0"/>
    <n v="0"/>
    <x v="0"/>
    <x v="3"/>
  </r>
  <r>
    <n v="0"/>
    <x v="2"/>
    <x v="2"/>
    <s v="AUD"/>
    <n v="1436506726"/>
    <n v="1431322726"/>
    <b v="0"/>
    <n v="0"/>
    <b v="0"/>
    <s v="film &amp; video/drama"/>
    <n v="0"/>
    <n v="0"/>
    <x v="0"/>
    <x v="3"/>
  </r>
  <r>
    <n v="0"/>
    <x v="2"/>
    <x v="0"/>
    <s v="USD"/>
    <n v="1460153054"/>
    <n v="1457564654"/>
    <b v="0"/>
    <n v="0"/>
    <b v="0"/>
    <s v="film &amp; video/drama"/>
    <n v="0"/>
    <n v="0"/>
    <x v="0"/>
    <x v="3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0"/>
    <x v="2"/>
    <x v="0"/>
    <s v="USD"/>
    <n v="1436477241"/>
    <n v="1433885241"/>
    <b v="0"/>
    <n v="0"/>
    <b v="0"/>
    <s v="film &amp; video/drama"/>
    <n v="0"/>
    <n v="0"/>
    <x v="0"/>
    <x v="3"/>
  </r>
  <r>
    <n v="0"/>
    <x v="2"/>
    <x v="1"/>
    <s v="GBP"/>
    <n v="1433176105"/>
    <n v="1427992105"/>
    <b v="0"/>
    <n v="0"/>
    <b v="0"/>
    <s v="film &amp; video/drama"/>
    <n v="0"/>
    <n v="0"/>
    <x v="0"/>
    <x v="3"/>
  </r>
  <r>
    <n v="0"/>
    <x v="2"/>
    <x v="12"/>
    <s v="EUR"/>
    <n v="1455402297"/>
    <n v="1452810297"/>
    <b v="0"/>
    <n v="0"/>
    <b v="0"/>
    <s v="film &amp; video/drama"/>
    <n v="0"/>
    <n v="0"/>
    <x v="0"/>
    <x v="3"/>
  </r>
  <r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0"/>
    <x v="2"/>
    <x v="0"/>
    <s v="USD"/>
    <n v="1451775651"/>
    <n v="1449183651"/>
    <b v="0"/>
    <n v="0"/>
    <b v="0"/>
    <s v="film &amp; video/drama"/>
    <n v="0"/>
    <n v="0"/>
    <x v="0"/>
    <x v="3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0"/>
    <x v="2"/>
    <x v="0"/>
    <s v="USD"/>
    <n v="1475185972"/>
    <n v="1472593972"/>
    <b v="0"/>
    <n v="0"/>
    <b v="0"/>
    <s v="film &amp; video/drama"/>
    <n v="0"/>
    <n v="0"/>
    <x v="0"/>
    <x v="3"/>
  </r>
  <r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0"/>
    <x v="2"/>
    <x v="0"/>
    <s v="USD"/>
    <n v="1436478497"/>
    <n v="1433886497"/>
    <b v="0"/>
    <n v="0"/>
    <b v="0"/>
    <s v="film &amp; video/drama"/>
    <n v="0"/>
    <n v="0"/>
    <x v="0"/>
    <x v="3"/>
  </r>
  <r>
    <n v="0"/>
    <x v="2"/>
    <x v="0"/>
    <s v="USD"/>
    <n v="1451952000"/>
    <n v="1447380099"/>
    <b v="0"/>
    <n v="0"/>
    <b v="0"/>
    <s v="film &amp; video/drama"/>
    <n v="0"/>
    <n v="0"/>
    <x v="0"/>
    <x v="3"/>
  </r>
  <r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0"/>
    <x v="2"/>
    <x v="0"/>
    <s v="USD"/>
    <n v="1483088400"/>
    <n v="1481324760"/>
    <b v="0"/>
    <n v="0"/>
    <b v="0"/>
    <s v="film &amp; video/drama"/>
    <n v="0"/>
    <n v="0"/>
    <x v="0"/>
    <x v="3"/>
  </r>
  <r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12000"/>
    <x v="0"/>
    <x v="0"/>
    <s v="USD"/>
    <n v="1410601041"/>
    <n v="1406713041"/>
    <b v="0"/>
    <n v="12"/>
    <b v="1"/>
    <s v="theater/plays"/>
    <n v="100"/>
    <n v="1000"/>
    <x v="1"/>
    <x v="6"/>
  </r>
  <r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6"/>
    <x v="2"/>
    <x v="0"/>
    <s v="USD"/>
    <n v="1467647160"/>
    <n v="1465055160"/>
    <b v="0"/>
    <n v="2"/>
    <b v="0"/>
    <s v="technology/web"/>
    <n v="1.2"/>
    <n v="3"/>
    <x v="2"/>
    <x v="7"/>
  </r>
  <r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0"/>
    <x v="2"/>
    <x v="1"/>
    <s v="GBP"/>
    <n v="1455122564"/>
    <n v="1452530564"/>
    <b v="0"/>
    <n v="0"/>
    <b v="0"/>
    <s v="technology/web"/>
    <n v="0"/>
    <n v="0"/>
    <x v="2"/>
    <x v="7"/>
  </r>
  <r>
    <n v="9"/>
    <x v="2"/>
    <x v="1"/>
    <s v="GBP"/>
    <n v="1446154848"/>
    <n v="1443562848"/>
    <b v="0"/>
    <n v="1"/>
    <b v="0"/>
    <s v="technology/web"/>
    <n v="0.09"/>
    <n v="9"/>
    <x v="2"/>
    <x v="7"/>
  </r>
  <r>
    <n v="68"/>
    <x v="2"/>
    <x v="1"/>
    <s v="GBP"/>
    <n v="1436368622"/>
    <n v="1433776622"/>
    <b v="0"/>
    <n v="8"/>
    <b v="0"/>
    <s v="technology/web"/>
    <n v="2.72"/>
    <n v="8.5"/>
    <x v="2"/>
    <x v="7"/>
  </r>
  <r>
    <n v="35"/>
    <x v="2"/>
    <x v="5"/>
    <s v="CAD"/>
    <n v="1485838800"/>
    <n v="1484756245"/>
    <b v="0"/>
    <n v="4"/>
    <b v="0"/>
    <s v="technology/web"/>
    <n v="0.7"/>
    <n v="8.75"/>
    <x v="2"/>
    <x v="7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0"/>
    <x v="2"/>
    <x v="5"/>
    <s v="CAD"/>
    <n v="1452350896"/>
    <n v="1447166896"/>
    <b v="0"/>
    <n v="0"/>
    <b v="0"/>
    <s v="technology/web"/>
    <n v="0"/>
    <n v="0"/>
    <x v="2"/>
    <x v="7"/>
  </r>
  <r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0"/>
    <x v="2"/>
    <x v="1"/>
    <s v="GBP"/>
    <n v="1465720143"/>
    <n v="1463128143"/>
    <b v="0"/>
    <n v="0"/>
    <b v="0"/>
    <s v="technology/web"/>
    <n v="0"/>
    <n v="0"/>
    <x v="2"/>
    <x v="7"/>
  </r>
  <r>
    <n v="200"/>
    <x v="2"/>
    <x v="0"/>
    <s v="USD"/>
    <n v="1452112717"/>
    <n v="1449520717"/>
    <b v="0"/>
    <n v="1"/>
    <b v="0"/>
    <s v="technology/web"/>
    <n v="2.5"/>
    <n v="200"/>
    <x v="2"/>
    <x v="7"/>
  </r>
  <r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0"/>
    <x v="2"/>
    <x v="0"/>
    <s v="USD"/>
    <n v="1427227905"/>
    <n v="1424639505"/>
    <b v="0"/>
    <n v="0"/>
    <b v="0"/>
    <s v="technology/web"/>
    <n v="0"/>
    <n v="0"/>
    <x v="2"/>
    <x v="7"/>
  </r>
  <r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12"/>
    <x v="2"/>
    <x v="5"/>
    <s v="CAD"/>
    <n v="1418841045"/>
    <n v="1416249045"/>
    <b v="0"/>
    <n v="3"/>
    <b v="0"/>
    <s v="technology/web"/>
    <n v="1.2E-2"/>
    <n v="4"/>
    <x v="2"/>
    <x v="7"/>
  </r>
  <r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0"/>
    <x v="2"/>
    <x v="9"/>
    <s v="EUR"/>
    <n v="1482052815"/>
    <n v="1479460815"/>
    <b v="0"/>
    <n v="0"/>
    <b v="0"/>
    <s v="technology/web"/>
    <n v="0"/>
    <n v="0"/>
    <x v="2"/>
    <x v="7"/>
  </r>
  <r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0"/>
    <x v="2"/>
    <x v="1"/>
    <s v="GBP"/>
    <n v="1436554249"/>
    <n v="1433962249"/>
    <b v="0"/>
    <n v="0"/>
    <b v="0"/>
    <s v="technology/web"/>
    <n v="0"/>
    <n v="0"/>
    <x v="2"/>
    <x v="7"/>
  </r>
  <r>
    <n v="1"/>
    <x v="2"/>
    <x v="0"/>
    <s v="USD"/>
    <n v="1468513533"/>
    <n v="1465921533"/>
    <b v="0"/>
    <n v="1"/>
    <b v="0"/>
    <s v="technology/web"/>
    <n v="0.02"/>
    <n v="1"/>
    <x v="2"/>
    <x v="7"/>
  </r>
  <r>
    <n v="0"/>
    <x v="2"/>
    <x v="0"/>
    <s v="USD"/>
    <n v="1420143194"/>
    <n v="1417551194"/>
    <b v="0"/>
    <n v="0"/>
    <b v="0"/>
    <s v="technology/web"/>
    <n v="0"/>
    <n v="0"/>
    <x v="2"/>
    <x v="7"/>
  </r>
  <r>
    <n v="245"/>
    <x v="2"/>
    <x v="4"/>
    <s v="NZD"/>
    <n v="1452942000"/>
    <n v="1449785223"/>
    <b v="0"/>
    <n v="5"/>
    <b v="0"/>
    <s v="technology/web"/>
    <n v="1"/>
    <n v="49"/>
    <x v="2"/>
    <x v="7"/>
  </r>
  <r>
    <n v="20"/>
    <x v="2"/>
    <x v="5"/>
    <s v="CAD"/>
    <n v="1451679612"/>
    <n v="1449087612"/>
    <b v="0"/>
    <n v="1"/>
    <b v="0"/>
    <s v="technology/web"/>
    <n v="0.8"/>
    <n v="20"/>
    <x v="2"/>
    <x v="7"/>
  </r>
  <r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0"/>
    <x v="2"/>
    <x v="0"/>
    <s v="USD"/>
    <n v="1446660688"/>
    <n v="1444065088"/>
    <b v="0"/>
    <n v="0"/>
    <b v="0"/>
    <s v="technology/web"/>
    <n v="0"/>
    <n v="0"/>
    <x v="2"/>
    <x v="7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1"/>
    <x v="2"/>
    <x v="0"/>
    <s v="USD"/>
    <n v="1427537952"/>
    <n v="1422357552"/>
    <b v="0"/>
    <n v="1"/>
    <b v="0"/>
    <s v="technology/web"/>
    <n v="1.25E-3"/>
    <n v="1"/>
    <x v="2"/>
    <x v="7"/>
  </r>
  <r>
    <n v="10"/>
    <x v="2"/>
    <x v="0"/>
    <s v="USD"/>
    <n v="1463753302"/>
    <n v="1458569302"/>
    <b v="0"/>
    <n v="1"/>
    <b v="0"/>
    <s v="technology/web"/>
    <n v="0.2"/>
    <n v="10"/>
    <x v="2"/>
    <x v="7"/>
  </r>
  <r>
    <n v="14"/>
    <x v="2"/>
    <x v="1"/>
    <s v="GBP"/>
    <n v="1441633993"/>
    <n v="1439560393"/>
    <b v="0"/>
    <n v="7"/>
    <b v="0"/>
    <s v="technology/web"/>
    <n v="1.12E-2"/>
    <n v="2"/>
    <x v="2"/>
    <x v="7"/>
  </r>
  <r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0"/>
    <x v="2"/>
    <x v="0"/>
    <s v="USD"/>
    <n v="1438474704"/>
    <n v="1435882704"/>
    <b v="0"/>
    <n v="0"/>
    <b v="0"/>
    <s v="technology/web"/>
    <n v="0"/>
    <n v="0"/>
    <x v="2"/>
    <x v="7"/>
  </r>
  <r>
    <n v="0"/>
    <x v="2"/>
    <x v="0"/>
    <s v="USD"/>
    <n v="1426442400"/>
    <n v="1424454319"/>
    <b v="0"/>
    <n v="0"/>
    <b v="0"/>
    <s v="technology/web"/>
    <n v="0"/>
    <n v="0"/>
    <x v="2"/>
    <x v="7"/>
  </r>
  <r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"/>
    <x v="2"/>
    <x v="0"/>
    <s v="USD"/>
    <n v="1426522316"/>
    <n v="1423933916"/>
    <b v="0"/>
    <n v="2"/>
    <b v="0"/>
    <s v="technology/web"/>
    <n v="1"/>
    <n v="5"/>
    <x v="2"/>
    <x v="7"/>
  </r>
  <r>
    <n v="0"/>
    <x v="2"/>
    <x v="1"/>
    <s v="GBP"/>
    <n v="1448928000"/>
    <n v="1444123377"/>
    <b v="0"/>
    <n v="0"/>
    <b v="0"/>
    <s v="technology/web"/>
    <n v="0"/>
    <n v="0"/>
    <x v="2"/>
    <x v="7"/>
  </r>
  <r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6"/>
    <x v="2"/>
    <x v="0"/>
    <s v="USD"/>
    <n v="1460832206"/>
    <n v="1458240206"/>
    <b v="0"/>
    <n v="2"/>
    <b v="0"/>
    <s v="technology/web"/>
    <n v="0.104"/>
    <n v="13"/>
    <x v="2"/>
    <x v="7"/>
  </r>
  <r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6"/>
    <x v="2"/>
    <x v="0"/>
    <s v="USD"/>
    <n v="1478122292"/>
    <n v="1475530292"/>
    <b v="0"/>
    <n v="2"/>
    <b v="0"/>
    <s v="technology/web"/>
    <n v="0.03"/>
    <n v="3"/>
    <x v="2"/>
    <x v="7"/>
  </r>
  <r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31"/>
    <x v="2"/>
    <x v="0"/>
    <s v="USD"/>
    <n v="1425827760"/>
    <n v="1423769402"/>
    <b v="0"/>
    <n v="2"/>
    <b v="0"/>
    <s v="technology/web"/>
    <n v="6.2E-2"/>
    <n v="15.5"/>
    <x v="2"/>
    <x v="7"/>
  </r>
  <r>
    <n v="100"/>
    <x v="1"/>
    <x v="0"/>
    <s v="USD"/>
    <n v="1431198562"/>
    <n v="1426014562"/>
    <b v="0"/>
    <n v="1"/>
    <b v="0"/>
    <s v="technology/web"/>
    <n v="2"/>
    <n v="100"/>
    <x v="2"/>
    <x v="7"/>
  </r>
  <r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0"/>
    <x v="1"/>
    <x v="0"/>
    <s v="USD"/>
    <n v="1434654215"/>
    <n v="1432062215"/>
    <b v="0"/>
    <n v="0"/>
    <b v="0"/>
    <s v="technology/web"/>
    <n v="0"/>
    <n v="0"/>
    <x v="2"/>
    <x v="7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0"/>
    <x v="1"/>
    <x v="0"/>
    <s v="USD"/>
    <n v="1409187056"/>
    <n v="1406595056"/>
    <b v="0"/>
    <n v="0"/>
    <b v="0"/>
    <s v="technology/web"/>
    <n v="0"/>
    <n v="0"/>
    <x v="2"/>
    <x v="7"/>
  </r>
  <r>
    <n v="131"/>
    <x v="1"/>
    <x v="0"/>
    <s v="USD"/>
    <n v="1440318908"/>
    <n v="1436430908"/>
    <b v="0"/>
    <n v="8"/>
    <b v="0"/>
    <s v="technology/web"/>
    <n v="2.62"/>
    <n v="16.375"/>
    <x v="2"/>
    <x v="7"/>
  </r>
  <r>
    <n v="10"/>
    <x v="1"/>
    <x v="9"/>
    <s v="EUR"/>
    <n v="1432479600"/>
    <n v="1428507409"/>
    <b v="0"/>
    <n v="1"/>
    <b v="0"/>
    <s v="technology/web"/>
    <n v="0.2"/>
    <n v="10"/>
    <x v="2"/>
    <x v="7"/>
  </r>
  <r>
    <n v="0"/>
    <x v="1"/>
    <x v="0"/>
    <s v="USD"/>
    <n v="1448225336"/>
    <n v="1445629736"/>
    <b v="0"/>
    <n v="0"/>
    <b v="0"/>
    <s v="technology/web"/>
    <n v="0"/>
    <n v="0"/>
    <x v="2"/>
    <x v="7"/>
  </r>
  <r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0"/>
    <x v="1"/>
    <x v="0"/>
    <s v="USD"/>
    <n v="1429732586"/>
    <n v="1427140586"/>
    <b v="0"/>
    <n v="0"/>
    <b v="0"/>
    <s v="technology/web"/>
    <n v="0"/>
    <n v="0"/>
    <x v="2"/>
    <x v="7"/>
  </r>
  <r>
    <n v="0"/>
    <x v="1"/>
    <x v="6"/>
    <s v="EUR"/>
    <n v="1453210037"/>
    <n v="1448026037"/>
    <b v="0"/>
    <n v="0"/>
    <b v="0"/>
    <s v="technology/web"/>
    <n v="0"/>
    <n v="0"/>
    <x v="2"/>
    <x v="7"/>
  </r>
  <r>
    <n v="0"/>
    <x v="1"/>
    <x v="13"/>
    <s v="EUR"/>
    <n v="1472777146"/>
    <n v="1470185146"/>
    <b v="0"/>
    <n v="0"/>
    <b v="0"/>
    <s v="technology/web"/>
    <n v="0"/>
    <n v="0"/>
    <x v="2"/>
    <x v="7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0"/>
    <x v="1"/>
    <x v="0"/>
    <s v="USD"/>
    <n v="1466731740"/>
    <n v="1464139740"/>
    <b v="0"/>
    <n v="0"/>
    <b v="0"/>
    <s v="technology/web"/>
    <n v="0"/>
    <n v="0"/>
    <x v="2"/>
    <x v="7"/>
  </r>
  <r>
    <n v="0"/>
    <x v="1"/>
    <x v="4"/>
    <s v="NZD"/>
    <n v="1443149759"/>
    <n v="1440557759"/>
    <b v="0"/>
    <n v="0"/>
    <b v="0"/>
    <s v="technology/web"/>
    <n v="0"/>
    <n v="0"/>
    <x v="2"/>
    <x v="7"/>
  </r>
  <r>
    <n v="0"/>
    <x v="1"/>
    <x v="6"/>
    <s v="EUR"/>
    <n v="1488013307"/>
    <n v="1485421307"/>
    <b v="0"/>
    <n v="0"/>
    <b v="0"/>
    <s v="technology/web"/>
    <n v="0"/>
    <n v="0"/>
    <x v="2"/>
    <x v="7"/>
  </r>
  <r>
    <n v="60"/>
    <x v="1"/>
    <x v="1"/>
    <s v="GBP"/>
    <n v="1431072843"/>
    <n v="1427184843"/>
    <b v="0"/>
    <n v="3"/>
    <b v="0"/>
    <s v="technology/web"/>
    <n v="3"/>
    <n v="20"/>
    <x v="2"/>
    <x v="7"/>
  </r>
  <r>
    <n v="0"/>
    <x v="1"/>
    <x v="0"/>
    <s v="USD"/>
    <n v="1449689203"/>
    <n v="1447097203"/>
    <b v="0"/>
    <n v="0"/>
    <b v="0"/>
    <s v="technology/web"/>
    <n v="0"/>
    <n v="0"/>
    <x v="2"/>
    <x v="7"/>
  </r>
  <r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300"/>
    <x v="1"/>
    <x v="5"/>
    <s v="CAD"/>
    <n v="1408986738"/>
    <n v="1405098738"/>
    <b v="0"/>
    <n v="1"/>
    <b v="0"/>
    <s v="technology/web"/>
    <n v="1"/>
    <n v="300"/>
    <x v="2"/>
    <x v="7"/>
  </r>
  <r>
    <n v="261"/>
    <x v="1"/>
    <x v="0"/>
    <s v="USD"/>
    <n v="1467934937"/>
    <n v="1465342937"/>
    <b v="0"/>
    <n v="3"/>
    <b v="0"/>
    <s v="technology/web"/>
    <n v="1.044"/>
    <n v="87"/>
    <x v="2"/>
    <x v="7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0"/>
    <x v="1"/>
    <x v="2"/>
    <s v="AUD"/>
    <n v="1432771997"/>
    <n v="1430179997"/>
    <b v="0"/>
    <n v="0"/>
    <b v="0"/>
    <s v="technology/web"/>
    <n v="0"/>
    <n v="0"/>
    <x v="2"/>
    <x v="7"/>
  </r>
  <r>
    <n v="0"/>
    <x v="1"/>
    <x v="0"/>
    <s v="USD"/>
    <n v="1431647041"/>
    <n v="1429055041"/>
    <b v="0"/>
    <n v="0"/>
    <b v="0"/>
    <s v="technology/web"/>
    <n v="0"/>
    <n v="0"/>
    <x v="2"/>
    <x v="7"/>
  </r>
  <r>
    <n v="0"/>
    <x v="1"/>
    <x v="5"/>
    <s v="CAD"/>
    <n v="1490560177"/>
    <n v="1487971777"/>
    <b v="0"/>
    <n v="0"/>
    <b v="0"/>
    <s v="technology/web"/>
    <n v="0"/>
    <n v="0"/>
    <x v="2"/>
    <x v="7"/>
  </r>
  <r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90"/>
    <x v="1"/>
    <x v="11"/>
    <s v="SEK"/>
    <n v="1457996400"/>
    <n v="1452842511"/>
    <b v="0"/>
    <n v="1"/>
    <b v="0"/>
    <s v="technology/web"/>
    <n v="0.02"/>
    <n v="90"/>
    <x v="2"/>
    <x v="7"/>
  </r>
  <r>
    <n v="0"/>
    <x v="1"/>
    <x v="0"/>
    <s v="USD"/>
    <n v="1405269457"/>
    <n v="1402677457"/>
    <b v="0"/>
    <n v="0"/>
    <b v="0"/>
    <s v="technology/web"/>
    <n v="0"/>
    <n v="0"/>
    <x v="2"/>
    <x v="7"/>
  </r>
  <r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0"/>
    <x v="1"/>
    <x v="9"/>
    <s v="EUR"/>
    <n v="1448470165"/>
    <n v="1445874565"/>
    <b v="0"/>
    <n v="0"/>
    <b v="0"/>
    <s v="technology/web"/>
    <n v="0"/>
    <n v="0"/>
    <x v="2"/>
    <x v="7"/>
  </r>
  <r>
    <n v="1245"/>
    <x v="1"/>
    <x v="0"/>
    <s v="USD"/>
    <n v="1466204400"/>
    <n v="1463469062"/>
    <b v="0"/>
    <n v="25"/>
    <b v="0"/>
    <s v="technology/web"/>
    <n v="12.45"/>
    <n v="49.8"/>
    <x v="2"/>
    <x v="7"/>
  </r>
  <r>
    <n v="1"/>
    <x v="1"/>
    <x v="0"/>
    <s v="USD"/>
    <n v="1424989029"/>
    <n v="1422397029"/>
    <b v="0"/>
    <n v="1"/>
    <b v="0"/>
    <s v="technology/web"/>
    <n v="0.02"/>
    <n v="1"/>
    <x v="2"/>
    <x v="7"/>
  </r>
  <r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4"/>
    <x v="1"/>
    <x v="1"/>
    <s v="GBP"/>
    <n v="1433587620"/>
    <n v="1430996150"/>
    <b v="0"/>
    <n v="1"/>
    <b v="0"/>
    <s v="technology/web"/>
    <n v="0.2"/>
    <n v="4"/>
    <x v="2"/>
    <x v="7"/>
  </r>
  <r>
    <n v="0"/>
    <x v="1"/>
    <x v="1"/>
    <s v="GBP"/>
    <n v="1488063840"/>
    <n v="1485558318"/>
    <b v="0"/>
    <n v="0"/>
    <b v="0"/>
    <s v="technology/web"/>
    <n v="0"/>
    <n v="0"/>
    <x v="2"/>
    <x v="7"/>
  </r>
  <r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1"/>
    <x v="1"/>
    <x v="0"/>
    <s v="USD"/>
    <n v="1413208795"/>
    <n v="1408024795"/>
    <b v="0"/>
    <n v="1"/>
    <b v="0"/>
    <s v="technology/web"/>
    <n v="1E-4"/>
    <n v="1"/>
    <x v="2"/>
    <x v="7"/>
  </r>
  <r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156"/>
    <x v="2"/>
    <x v="0"/>
    <s v="USD"/>
    <n v="1421404247"/>
    <n v="1418812247"/>
    <b v="0"/>
    <n v="4"/>
    <b v="0"/>
    <s v="technology/wearables"/>
    <n v="0.4"/>
    <n v="39"/>
    <x v="2"/>
    <x v="8"/>
  </r>
  <r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1"/>
    <x v="2"/>
    <x v="0"/>
    <s v="USD"/>
    <n v="1477509604"/>
    <n v="1474917604"/>
    <b v="0"/>
    <n v="1"/>
    <b v="0"/>
    <s v="technology/wearables"/>
    <n v="0.04"/>
    <n v="1"/>
    <x v="2"/>
    <x v="8"/>
  </r>
  <r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0"/>
    <x v="2"/>
    <x v="13"/>
    <s v="EUR"/>
    <n v="1438618170"/>
    <n v="1436026170"/>
    <b v="0"/>
    <n v="0"/>
    <b v="0"/>
    <s v="technology/wearables"/>
    <n v="0"/>
    <n v="0"/>
    <x v="2"/>
    <x v="8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0"/>
    <x v="2"/>
    <x v="3"/>
    <s v="EUR"/>
    <n v="1481740740"/>
    <n v="1478130783"/>
    <b v="0"/>
    <n v="0"/>
    <b v="0"/>
    <s v="technology/wearables"/>
    <n v="0"/>
    <n v="0"/>
    <x v="2"/>
    <x v="8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0"/>
    <x v="2"/>
    <x v="5"/>
    <s v="CAD"/>
    <n v="1408495440"/>
    <n v="1405640302"/>
    <b v="0"/>
    <n v="0"/>
    <b v="0"/>
    <s v="technology/wearables"/>
    <n v="0"/>
    <n v="0"/>
    <x v="2"/>
    <x v="8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0"/>
    <x v="2"/>
    <x v="0"/>
    <s v="USD"/>
    <n v="1480188013"/>
    <n v="1477592413"/>
    <b v="0"/>
    <n v="0"/>
    <b v="0"/>
    <s v="publishing/fiction"/>
    <n v="0"/>
    <n v="0"/>
    <x v="3"/>
    <x v="10"/>
  </r>
  <r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0"/>
    <x v="2"/>
    <x v="14"/>
    <s v="MXN"/>
    <n v="1480831200"/>
    <n v="1479328570"/>
    <b v="0"/>
    <n v="0"/>
    <b v="0"/>
    <s v="publishing/fiction"/>
    <n v="0"/>
    <n v="0"/>
    <x v="3"/>
    <x v="10"/>
  </r>
  <r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0"/>
    <x v="2"/>
    <x v="0"/>
    <s v="USD"/>
    <n v="1441858161"/>
    <n v="1439266161"/>
    <b v="0"/>
    <n v="0"/>
    <b v="0"/>
    <s v="publishing/fiction"/>
    <n v="0"/>
    <n v="0"/>
    <x v="3"/>
    <x v="10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0"/>
    <x v="2"/>
    <x v="5"/>
    <s v="CAD"/>
    <n v="1424112483"/>
    <n v="1421520483"/>
    <b v="0"/>
    <n v="0"/>
    <b v="0"/>
    <s v="publishing/fiction"/>
    <n v="0"/>
    <n v="0"/>
    <x v="3"/>
    <x v="10"/>
  </r>
  <r>
    <n v="177"/>
    <x v="2"/>
    <x v="0"/>
    <s v="USD"/>
    <n v="1432178810"/>
    <n v="1429586810"/>
    <b v="0"/>
    <n v="3"/>
    <b v="0"/>
    <s v="publishing/fiction"/>
    <n v="3.54"/>
    <n v="59"/>
    <x v="3"/>
    <x v="10"/>
  </r>
  <r>
    <n v="0"/>
    <x v="2"/>
    <x v="0"/>
    <s v="USD"/>
    <n v="1387169890"/>
    <n v="1384577890"/>
    <b v="0"/>
    <n v="0"/>
    <b v="0"/>
    <s v="publishing/fiction"/>
    <n v="0"/>
    <n v="0"/>
    <x v="3"/>
    <x v="10"/>
  </r>
  <r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0"/>
    <x v="2"/>
    <x v="0"/>
    <s v="USD"/>
    <n v="1361750369"/>
    <n v="1358294369"/>
    <b v="0"/>
    <n v="0"/>
    <b v="0"/>
    <s v="publishing/fiction"/>
    <n v="0"/>
    <n v="0"/>
    <x v="3"/>
    <x v="10"/>
  </r>
  <r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351"/>
    <x v="2"/>
    <x v="0"/>
    <s v="USD"/>
    <n v="1393181018"/>
    <n v="1390589018"/>
    <b v="0"/>
    <n v="9"/>
    <b v="0"/>
    <s v="publishing/fiction"/>
    <n v="70.2"/>
    <n v="39"/>
    <x v="3"/>
    <x v="10"/>
  </r>
  <r>
    <n v="170"/>
    <x v="2"/>
    <x v="0"/>
    <s v="USD"/>
    <n v="1323998795"/>
    <n v="1321406795"/>
    <b v="0"/>
    <n v="5"/>
    <b v="0"/>
    <s v="publishing/fiction"/>
    <n v="1.7"/>
    <n v="34"/>
    <x v="3"/>
    <x v="10"/>
  </r>
  <r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21"/>
    <x v="2"/>
    <x v="0"/>
    <s v="USD"/>
    <n v="1375313577"/>
    <n v="1372721577"/>
    <b v="0"/>
    <n v="3"/>
    <b v="0"/>
    <s v="publishing/fiction"/>
    <n v="0.7"/>
    <n v="7"/>
    <x v="3"/>
    <x v="10"/>
  </r>
  <r>
    <n v="2"/>
    <x v="2"/>
    <x v="0"/>
    <s v="USD"/>
    <n v="1398876680"/>
    <n v="1396284680"/>
    <b v="0"/>
    <n v="1"/>
    <b v="0"/>
    <s v="publishing/fiction"/>
    <n v="0.4"/>
    <n v="2"/>
    <x v="3"/>
    <x v="10"/>
  </r>
  <r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x v="0"/>
    <x v="0"/>
    <s v="USD"/>
    <n v="1345918302"/>
    <n v="1343326302"/>
    <b v="0"/>
    <n v="14"/>
    <b v="1"/>
    <s v="music/rock"/>
    <n v="100"/>
    <n v="50"/>
    <x v="4"/>
    <x v="11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25"/>
    <x v="0"/>
    <x v="0"/>
    <s v="USD"/>
    <n v="1395023719"/>
    <n v="1391571319"/>
    <b v="0"/>
    <n v="10"/>
    <b v="1"/>
    <s v="music/rock"/>
    <n v="102.5"/>
    <n v="102.5"/>
    <x v="4"/>
    <x v="11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20"/>
    <x v="0"/>
    <x v="1"/>
    <s v="GBP"/>
    <n v="1468437240"/>
    <n v="1463253240"/>
    <b v="0"/>
    <n v="16"/>
    <b v="1"/>
    <s v="music/rock"/>
    <n v="104"/>
    <n v="32.5"/>
    <x v="4"/>
    <x v="11"/>
  </r>
  <r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2345"/>
    <x v="0"/>
    <x v="0"/>
    <s v="USD"/>
    <n v="1337396400"/>
    <n v="1333709958"/>
    <b v="0"/>
    <n v="40"/>
    <b v="1"/>
    <s v="music/rock"/>
    <n v="117.25"/>
    <n v="58.625"/>
    <x v="4"/>
    <x v="11"/>
  </r>
  <r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x v="0"/>
    <x v="0"/>
    <s v="USD"/>
    <n v="1429038033"/>
    <n v="1426446033"/>
    <b v="0"/>
    <n v="16"/>
    <b v="1"/>
    <s v="music/metal"/>
    <n v="100"/>
    <n v="18.75"/>
    <x v="4"/>
    <x v="12"/>
  </r>
  <r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300"/>
    <x v="0"/>
    <x v="0"/>
    <s v="USD"/>
    <n v="1424116709"/>
    <n v="1421524709"/>
    <b v="0"/>
    <n v="10"/>
    <b v="1"/>
    <s v="music/metal"/>
    <n v="100"/>
    <n v="30"/>
    <x v="4"/>
    <x v="12"/>
  </r>
  <r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1200"/>
    <x v="0"/>
    <x v="3"/>
    <s v="EUR"/>
    <n v="1448463431"/>
    <n v="1444831031"/>
    <b v="0"/>
    <n v="24"/>
    <b v="1"/>
    <s v="music/metal"/>
    <n v="100"/>
    <n v="50"/>
    <x v="4"/>
    <x v="12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170"/>
    <x v="2"/>
    <x v="1"/>
    <s v="GBP"/>
    <n v="1384179548"/>
    <n v="1381583948"/>
    <b v="0"/>
    <n v="4"/>
    <b v="0"/>
    <s v="music/jazz"/>
    <n v="0.34"/>
    <n v="42.5"/>
    <x v="4"/>
    <x v="13"/>
  </r>
  <r>
    <n v="90"/>
    <x v="2"/>
    <x v="0"/>
    <s v="USD"/>
    <n v="1329014966"/>
    <n v="1326422966"/>
    <b v="0"/>
    <n v="5"/>
    <b v="0"/>
    <s v="music/jazz"/>
    <n v="4.5"/>
    <n v="18"/>
    <x v="4"/>
    <x v="13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62"/>
    <x v="2"/>
    <x v="1"/>
    <s v="GBP"/>
    <n v="1377995523"/>
    <n v="1375403523"/>
    <b v="0"/>
    <n v="5"/>
    <b v="0"/>
    <s v="music/jazz"/>
    <n v="0.31"/>
    <n v="12.4"/>
    <x v="4"/>
    <x v="13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65"/>
    <x v="2"/>
    <x v="0"/>
    <s v="USD"/>
    <n v="1299786527"/>
    <n v="1295898527"/>
    <b v="0"/>
    <n v="2"/>
    <b v="0"/>
    <s v="music/jazz"/>
    <n v="0.8125"/>
    <n v="32.5"/>
    <x v="4"/>
    <x v="13"/>
  </r>
  <r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0"/>
    <x v="2"/>
    <x v="0"/>
    <s v="USD"/>
    <n v="1442856131"/>
    <n v="1441128131"/>
    <b v="0"/>
    <n v="0"/>
    <b v="0"/>
    <s v="music/jazz"/>
    <n v="0"/>
    <n v="0"/>
    <x v="4"/>
    <x v="13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65"/>
    <x v="2"/>
    <x v="0"/>
    <s v="USD"/>
    <n v="1293082524"/>
    <n v="1290490524"/>
    <b v="0"/>
    <n v="2"/>
    <b v="0"/>
    <s v="music/jazz"/>
    <n v="1.3"/>
    <n v="32.5"/>
    <x v="4"/>
    <x v="13"/>
  </r>
  <r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0"/>
    <x v="2"/>
    <x v="0"/>
    <s v="USD"/>
    <n v="1326520886"/>
    <n v="1322632886"/>
    <b v="0"/>
    <n v="1"/>
    <b v="0"/>
    <s v="music/indie rock"/>
    <n v="0.8"/>
    <n v="30"/>
    <x v="4"/>
    <x v="14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"/>
    <x v="2"/>
    <x v="0"/>
    <s v="USD"/>
    <n v="1336789860"/>
    <n v="1331666146"/>
    <b v="0"/>
    <n v="2"/>
    <b v="0"/>
    <s v="music/indie rock"/>
    <n v="1"/>
    <n v="10"/>
    <x v="4"/>
    <x v="14"/>
  </r>
  <r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0"/>
    <x v="2"/>
    <x v="0"/>
    <s v="USD"/>
    <n v="1338159655"/>
    <n v="1335567655"/>
    <b v="0"/>
    <n v="0"/>
    <b v="0"/>
    <s v="music/indie rock"/>
    <n v="0"/>
    <n v="0"/>
    <x v="4"/>
    <x v="14"/>
  </r>
  <r>
    <n v="72"/>
    <x v="2"/>
    <x v="0"/>
    <s v="USD"/>
    <n v="1314856800"/>
    <n v="1311789885"/>
    <b v="0"/>
    <n v="4"/>
    <b v="0"/>
    <s v="music/indie rock"/>
    <n v="7.2"/>
    <n v="18"/>
    <x v="4"/>
    <x v="14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"/>
    <x v="2"/>
    <x v="0"/>
    <s v="USD"/>
    <n v="1427920363"/>
    <n v="1425331963"/>
    <b v="0"/>
    <n v="5"/>
    <b v="0"/>
    <s v="music/indie rock"/>
    <n v="10"/>
    <n v="40"/>
    <x v="4"/>
    <x v="14"/>
  </r>
  <r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0"/>
    <x v="2"/>
    <x v="0"/>
    <s v="USD"/>
    <n v="1354123908"/>
    <n v="1351528308"/>
    <b v="0"/>
    <n v="0"/>
    <b v="0"/>
    <s v="music/indie rock"/>
    <n v="0"/>
    <n v="0"/>
    <x v="4"/>
    <x v="14"/>
  </r>
  <r>
    <n v="70"/>
    <x v="2"/>
    <x v="0"/>
    <s v="USD"/>
    <n v="1326651110"/>
    <n v="1322763110"/>
    <b v="0"/>
    <n v="2"/>
    <b v="0"/>
    <s v="music/indie rock"/>
    <n v="2.8"/>
    <n v="35"/>
    <x v="4"/>
    <x v="14"/>
  </r>
  <r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21"/>
    <x v="2"/>
    <x v="0"/>
    <s v="USD"/>
    <n v="1459365802"/>
    <n v="1456777402"/>
    <b v="0"/>
    <n v="2"/>
    <b v="0"/>
    <s v="music/jazz"/>
    <n v="0.42"/>
    <n v="10.5"/>
    <x v="4"/>
    <x v="13"/>
  </r>
  <r>
    <n v="0"/>
    <x v="2"/>
    <x v="0"/>
    <s v="USD"/>
    <n v="1276024260"/>
    <n v="1272050914"/>
    <b v="0"/>
    <n v="0"/>
    <b v="0"/>
    <s v="music/jazz"/>
    <n v="0"/>
    <n v="0"/>
    <x v="4"/>
    <x v="13"/>
  </r>
  <r>
    <n v="90"/>
    <x v="2"/>
    <x v="0"/>
    <s v="USD"/>
    <n v="1409412600"/>
    <n v="1404947422"/>
    <b v="0"/>
    <n v="3"/>
    <b v="0"/>
    <s v="music/jazz"/>
    <n v="0.3"/>
    <n v="30"/>
    <x v="4"/>
    <x v="13"/>
  </r>
  <r>
    <n v="160"/>
    <x v="2"/>
    <x v="0"/>
    <s v="USD"/>
    <n v="1348367100"/>
    <n v="1346180780"/>
    <b v="0"/>
    <n v="4"/>
    <b v="0"/>
    <s v="music/jazz"/>
    <n v="3.2"/>
    <n v="40"/>
    <x v="4"/>
    <x v="13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0"/>
    <x v="2"/>
    <x v="0"/>
    <s v="USD"/>
    <n v="1394681590"/>
    <n v="1392093190"/>
    <b v="0"/>
    <n v="0"/>
    <b v="0"/>
    <s v="music/jazz"/>
    <n v="0"/>
    <n v="0"/>
    <x v="4"/>
    <x v="13"/>
  </r>
  <r>
    <n v="0"/>
    <x v="2"/>
    <x v="0"/>
    <s v="USD"/>
    <n v="1315715823"/>
    <n v="1313123823"/>
    <b v="0"/>
    <n v="0"/>
    <b v="0"/>
    <s v="music/jazz"/>
    <n v="0"/>
    <n v="0"/>
    <x v="4"/>
    <x v="13"/>
  </r>
  <r>
    <n v="0"/>
    <x v="2"/>
    <x v="0"/>
    <s v="USD"/>
    <n v="1280206740"/>
    <n v="1276283655"/>
    <b v="0"/>
    <n v="0"/>
    <b v="0"/>
    <s v="music/jazz"/>
    <n v="0"/>
    <n v="0"/>
    <x v="4"/>
    <x v="13"/>
  </r>
  <r>
    <n v="520"/>
    <x v="2"/>
    <x v="0"/>
    <s v="USD"/>
    <n v="1343016000"/>
    <n v="1340296440"/>
    <b v="0"/>
    <n v="8"/>
    <b v="0"/>
    <s v="music/jazz"/>
    <n v="3.25"/>
    <n v="65"/>
    <x v="4"/>
    <x v="13"/>
  </r>
  <r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0"/>
    <x v="2"/>
    <x v="0"/>
    <s v="USD"/>
    <n v="1390522045"/>
    <n v="1388707645"/>
    <b v="0"/>
    <n v="0"/>
    <b v="0"/>
    <s v="music/jazz"/>
    <n v="0"/>
    <n v="0"/>
    <x v="4"/>
    <x v="13"/>
  </r>
  <r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0"/>
    <x v="2"/>
    <x v="0"/>
    <s v="USD"/>
    <n v="1345918747"/>
    <n v="1343326747"/>
    <b v="0"/>
    <n v="0"/>
    <b v="0"/>
    <s v="music/jazz"/>
    <n v="0"/>
    <n v="0"/>
    <x v="4"/>
    <x v="13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0"/>
    <x v="2"/>
    <x v="0"/>
    <s v="USD"/>
    <n v="1287723600"/>
    <n v="1284409734"/>
    <b v="0"/>
    <n v="0"/>
    <b v="0"/>
    <s v="music/jazz"/>
    <n v="0"/>
    <n v="0"/>
    <x v="4"/>
    <x v="13"/>
  </r>
  <r>
    <n v="30"/>
    <x v="2"/>
    <x v="0"/>
    <s v="USD"/>
    <n v="1405305000"/>
    <n v="1402612730"/>
    <b v="0"/>
    <n v="1"/>
    <b v="0"/>
    <s v="music/jazz"/>
    <n v="0.6"/>
    <n v="30"/>
    <x v="4"/>
    <x v="13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100"/>
    <x v="2"/>
    <x v="0"/>
    <s v="USD"/>
    <n v="1355930645"/>
    <n v="1352906645"/>
    <b v="0"/>
    <n v="1"/>
    <b v="0"/>
    <s v="music/jazz"/>
    <n v="0.5"/>
    <n v="100"/>
    <x v="4"/>
    <x v="13"/>
  </r>
  <r>
    <n v="0"/>
    <x v="2"/>
    <x v="0"/>
    <s v="USD"/>
    <n v="1384448822"/>
    <n v="1381853222"/>
    <b v="0"/>
    <n v="0"/>
    <b v="0"/>
    <s v="music/jazz"/>
    <n v="0"/>
    <n v="0"/>
    <x v="4"/>
    <x v="13"/>
  </r>
  <r>
    <n v="4635"/>
    <x v="2"/>
    <x v="0"/>
    <s v="USD"/>
    <n v="1323666376"/>
    <n v="1320033976"/>
    <b v="0"/>
    <n v="20"/>
    <b v="0"/>
    <s v="music/jazz"/>
    <n v="30.9"/>
    <n v="231.75"/>
    <x v="4"/>
    <x v="13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327"/>
    <x v="2"/>
    <x v="0"/>
    <s v="USD"/>
    <n v="1360795069"/>
    <n v="1358203069"/>
    <b v="0"/>
    <n v="15"/>
    <b v="0"/>
    <s v="music/jazz"/>
    <n v="10.9"/>
    <n v="21.8"/>
    <x v="4"/>
    <x v="13"/>
  </r>
  <r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0"/>
    <x v="2"/>
    <x v="0"/>
    <s v="USD"/>
    <n v="1278628800"/>
    <n v="1276043330"/>
    <b v="0"/>
    <n v="0"/>
    <b v="0"/>
    <s v="music/jazz"/>
    <n v="0"/>
    <n v="0"/>
    <x v="4"/>
    <x v="13"/>
  </r>
  <r>
    <n v="0"/>
    <x v="2"/>
    <x v="0"/>
    <s v="USD"/>
    <n v="1337024695"/>
    <n v="1334432695"/>
    <b v="0"/>
    <n v="0"/>
    <b v="0"/>
    <s v="music/jazz"/>
    <n v="0"/>
    <n v="0"/>
    <x v="4"/>
    <x v="13"/>
  </r>
  <r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0"/>
    <x v="2"/>
    <x v="0"/>
    <s v="USD"/>
    <n v="1333946569"/>
    <n v="1331358169"/>
    <b v="0"/>
    <n v="0"/>
    <b v="0"/>
    <s v="music/jazz"/>
    <n v="0"/>
    <n v="0"/>
    <x v="4"/>
    <x v="13"/>
  </r>
  <r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120"/>
    <x v="2"/>
    <x v="0"/>
    <s v="USD"/>
    <n v="1399867409"/>
    <n v="1394683409"/>
    <b v="0"/>
    <n v="2"/>
    <b v="0"/>
    <s v="music/jazz"/>
    <n v="6"/>
    <n v="60"/>
    <x v="4"/>
    <x v="13"/>
  </r>
  <r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0"/>
    <x v="2"/>
    <x v="0"/>
    <s v="USD"/>
    <n v="1326916800"/>
    <n v="1323131689"/>
    <b v="0"/>
    <n v="0"/>
    <b v="0"/>
    <s v="music/jazz"/>
    <n v="0"/>
    <n v="0"/>
    <x v="4"/>
    <x v="13"/>
  </r>
  <r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0"/>
    <x v="2"/>
    <x v="0"/>
    <s v="USD"/>
    <n v="1467312306"/>
    <n v="1462128306"/>
    <b v="0"/>
    <n v="0"/>
    <b v="0"/>
    <s v="technology/wearables"/>
    <n v="0"/>
    <n v="0"/>
    <x v="2"/>
    <x v="8"/>
  </r>
  <r>
    <n v="480"/>
    <x v="2"/>
    <x v="9"/>
    <s v="EUR"/>
    <n v="1457812364"/>
    <n v="1455220364"/>
    <b v="0"/>
    <n v="8"/>
    <b v="0"/>
    <s v="technology/wearables"/>
    <n v="12"/>
    <n v="60"/>
    <x v="2"/>
    <x v="8"/>
  </r>
  <r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0"/>
    <x v="2"/>
    <x v="13"/>
    <s v="EUR"/>
    <n v="1475310825"/>
    <n v="1472718825"/>
    <b v="0"/>
    <n v="0"/>
    <b v="0"/>
    <s v="technology/wearables"/>
    <n v="0"/>
    <n v="0"/>
    <x v="2"/>
    <x v="8"/>
  </r>
  <r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0"/>
    <x v="1"/>
    <x v="0"/>
    <s v="USD"/>
    <n v="1406769992"/>
    <n v="1405041992"/>
    <b v="0"/>
    <n v="0"/>
    <b v="0"/>
    <s v="journalism/audio"/>
    <n v="0"/>
    <n v="0"/>
    <x v="5"/>
    <x v="16"/>
  </r>
  <r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0"/>
    <x v="1"/>
    <x v="12"/>
    <s v="EUR"/>
    <n v="1451161560"/>
    <n v="1447273560"/>
    <b v="0"/>
    <n v="0"/>
    <b v="0"/>
    <s v="journalism/audio"/>
    <n v="0"/>
    <n v="0"/>
    <x v="5"/>
    <x v="16"/>
  </r>
  <r>
    <n v="1"/>
    <x v="1"/>
    <x v="0"/>
    <s v="USD"/>
    <n v="1415219915"/>
    <n v="1412624315"/>
    <b v="0"/>
    <n v="1"/>
    <b v="0"/>
    <s v="journalism/audio"/>
    <n v="0.05"/>
    <n v="1"/>
    <x v="5"/>
    <x v="16"/>
  </r>
  <r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0"/>
    <x v="1"/>
    <x v="0"/>
    <s v="USD"/>
    <n v="1455272445"/>
    <n v="1452680445"/>
    <b v="0"/>
    <n v="0"/>
    <b v="0"/>
    <s v="journalism/audio"/>
    <n v="0"/>
    <n v="0"/>
    <x v="5"/>
    <x v="16"/>
  </r>
  <r>
    <n v="0"/>
    <x v="1"/>
    <x v="0"/>
    <s v="USD"/>
    <n v="1442257677"/>
    <n v="1439665677"/>
    <b v="0"/>
    <n v="0"/>
    <b v="0"/>
    <s v="journalism/audio"/>
    <n v="0"/>
    <n v="0"/>
    <x v="5"/>
    <x v="16"/>
  </r>
  <r>
    <n v="0"/>
    <x v="1"/>
    <x v="0"/>
    <s v="USD"/>
    <n v="1409098825"/>
    <n v="1406679625"/>
    <b v="0"/>
    <n v="0"/>
    <b v="0"/>
    <s v="journalism/audio"/>
    <n v="0"/>
    <n v="0"/>
    <x v="5"/>
    <x v="16"/>
  </r>
  <r>
    <n v="0"/>
    <x v="1"/>
    <x v="0"/>
    <s v="USD"/>
    <n v="1465243740"/>
    <n v="1461438495"/>
    <b v="0"/>
    <n v="0"/>
    <b v="0"/>
    <s v="journalism/audio"/>
    <n v="0"/>
    <n v="0"/>
    <x v="5"/>
    <x v="16"/>
  </r>
  <r>
    <n v="15"/>
    <x v="1"/>
    <x v="0"/>
    <s v="USD"/>
    <n v="1488773332"/>
    <n v="1486613332"/>
    <b v="0"/>
    <n v="1"/>
    <b v="0"/>
    <s v="journalism/audio"/>
    <n v="1"/>
    <n v="15"/>
    <x v="5"/>
    <x v="16"/>
  </r>
  <r>
    <n v="0"/>
    <x v="1"/>
    <x v="0"/>
    <s v="USD"/>
    <n v="1407708000"/>
    <n v="1405110399"/>
    <b v="0"/>
    <n v="0"/>
    <b v="0"/>
    <s v="journalism/audio"/>
    <n v="0"/>
    <n v="0"/>
    <x v="5"/>
    <x v="16"/>
  </r>
  <r>
    <n v="0"/>
    <x v="1"/>
    <x v="0"/>
    <s v="USD"/>
    <n v="1457394545"/>
    <n v="1454802545"/>
    <b v="0"/>
    <n v="0"/>
    <b v="0"/>
    <s v="journalism/audio"/>
    <n v="0"/>
    <n v="0"/>
    <x v="5"/>
    <x v="16"/>
  </r>
  <r>
    <n v="0"/>
    <x v="1"/>
    <x v="0"/>
    <s v="USD"/>
    <n v="1429892177"/>
    <n v="1424711777"/>
    <b v="0"/>
    <n v="0"/>
    <b v="0"/>
    <s v="journalism/audio"/>
    <n v="0"/>
    <n v="0"/>
    <x v="5"/>
    <x v="16"/>
  </r>
  <r>
    <n v="0"/>
    <x v="1"/>
    <x v="0"/>
    <s v="USD"/>
    <n v="1480888483"/>
    <n v="1478292883"/>
    <b v="0"/>
    <n v="0"/>
    <b v="0"/>
    <s v="journalism/audio"/>
    <n v="0"/>
    <n v="0"/>
    <x v="5"/>
    <x v="16"/>
  </r>
  <r>
    <n v="0"/>
    <x v="1"/>
    <x v="0"/>
    <s v="USD"/>
    <n v="1427328000"/>
    <n v="1423777043"/>
    <b v="0"/>
    <n v="0"/>
    <b v="0"/>
    <s v="journalism/audio"/>
    <n v="0"/>
    <n v="0"/>
    <x v="5"/>
    <x v="16"/>
  </r>
  <r>
    <n v="0"/>
    <x v="1"/>
    <x v="0"/>
    <s v="USD"/>
    <n v="1426269456"/>
    <n v="1423681056"/>
    <b v="0"/>
    <n v="0"/>
    <b v="0"/>
    <s v="journalism/audio"/>
    <n v="0"/>
    <n v="0"/>
    <x v="5"/>
    <x v="16"/>
  </r>
  <r>
    <n v="50"/>
    <x v="1"/>
    <x v="0"/>
    <s v="USD"/>
    <n v="1429134893"/>
    <n v="1426542893"/>
    <b v="0"/>
    <n v="1"/>
    <b v="0"/>
    <s v="journalism/audio"/>
    <n v="1"/>
    <n v="50"/>
    <x v="5"/>
    <x v="16"/>
  </r>
  <r>
    <n v="0"/>
    <x v="1"/>
    <x v="0"/>
    <s v="USD"/>
    <n v="1462150800"/>
    <n v="1456987108"/>
    <b v="0"/>
    <n v="0"/>
    <b v="0"/>
    <s v="journalism/audio"/>
    <n v="0"/>
    <n v="0"/>
    <x v="5"/>
    <x v="16"/>
  </r>
  <r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0"/>
    <x v="1"/>
    <x v="0"/>
    <s v="USD"/>
    <n v="1472604262"/>
    <n v="1470012262"/>
    <b v="0"/>
    <n v="0"/>
    <b v="0"/>
    <s v="journalism/audio"/>
    <n v="0"/>
    <n v="0"/>
    <x v="5"/>
    <x v="16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81"/>
    <x v="2"/>
    <x v="2"/>
    <s v="AUD"/>
    <n v="1392800922"/>
    <n v="1390381722"/>
    <b v="0"/>
    <n v="5"/>
    <b v="0"/>
    <s v="games/video games"/>
    <n v="2.7"/>
    <n v="16.2"/>
    <x v="6"/>
    <x v="17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30"/>
    <x v="2"/>
    <x v="0"/>
    <s v="USD"/>
    <n v="1387657931"/>
    <n v="1385065931"/>
    <b v="0"/>
    <n v="10"/>
    <b v="0"/>
    <s v="games/video games"/>
    <n v="26"/>
    <n v="13"/>
    <x v="6"/>
    <x v="17"/>
  </r>
  <r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70"/>
    <x v="2"/>
    <x v="0"/>
    <s v="USD"/>
    <n v="1349050622"/>
    <n v="1347322622"/>
    <b v="0"/>
    <n v="2"/>
    <b v="0"/>
    <s v="games/video games"/>
    <n v="0.7"/>
    <n v="35"/>
    <x v="6"/>
    <x v="17"/>
  </r>
  <r>
    <n v="0"/>
    <x v="2"/>
    <x v="10"/>
    <s v="NOK"/>
    <n v="1447787093"/>
    <n v="1445191493"/>
    <b v="0"/>
    <n v="0"/>
    <b v="0"/>
    <s v="games/video games"/>
    <n v="0"/>
    <n v="0"/>
    <x v="6"/>
    <x v="17"/>
  </r>
  <r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45"/>
    <x v="2"/>
    <x v="0"/>
    <s v="USD"/>
    <n v="1336340516"/>
    <n v="1333748516"/>
    <b v="0"/>
    <n v="3"/>
    <b v="0"/>
    <s v="games/video games"/>
    <n v="4.5"/>
    <n v="15"/>
    <x v="6"/>
    <x v="17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45"/>
    <x v="2"/>
    <x v="0"/>
    <s v="USD"/>
    <n v="1311309721"/>
    <n v="1307421721"/>
    <b v="0"/>
    <n v="5"/>
    <b v="0"/>
    <s v="games/video games"/>
    <n v="7.5"/>
    <n v="9"/>
    <x v="6"/>
    <x v="17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410"/>
    <x v="2"/>
    <x v="5"/>
    <s v="CAD"/>
    <n v="1406994583"/>
    <n v="1401810583"/>
    <b v="0"/>
    <n v="1"/>
    <b v="0"/>
    <s v="games/video games"/>
    <n v="0.82"/>
    <n v="410"/>
    <x v="6"/>
    <x v="17"/>
  </r>
  <r>
    <n v="0"/>
    <x v="2"/>
    <x v="0"/>
    <s v="USD"/>
    <n v="1407534804"/>
    <n v="1404942804"/>
    <b v="0"/>
    <n v="0"/>
    <b v="0"/>
    <s v="games/video games"/>
    <n v="0"/>
    <n v="0"/>
    <x v="6"/>
    <x v="17"/>
  </r>
  <r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0"/>
    <x v="2"/>
    <x v="0"/>
    <s v="USD"/>
    <n v="1402852087"/>
    <n v="1400260087"/>
    <b v="0"/>
    <n v="0"/>
    <b v="0"/>
    <s v="games/video games"/>
    <n v="0"/>
    <n v="0"/>
    <x v="6"/>
    <x v="17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1"/>
    <x v="2"/>
    <x v="0"/>
    <s v="USD"/>
    <n v="1357432638"/>
    <n v="1354840638"/>
    <b v="0"/>
    <n v="7"/>
    <b v="0"/>
    <s v="games/video games"/>
    <n v="1.05"/>
    <n v="3"/>
    <x v="6"/>
    <x v="17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25"/>
    <x v="2"/>
    <x v="1"/>
    <s v="GBP"/>
    <n v="1431547468"/>
    <n v="1428955468"/>
    <b v="0"/>
    <n v="1"/>
    <b v="0"/>
    <s v="games/video games"/>
    <n v="0.5"/>
    <n v="25"/>
    <x v="6"/>
    <x v="17"/>
  </r>
  <r>
    <n v="100"/>
    <x v="2"/>
    <x v="12"/>
    <s v="EUR"/>
    <n v="1455417571"/>
    <n v="1452825571"/>
    <b v="0"/>
    <n v="10"/>
    <b v="0"/>
    <s v="games/video games"/>
    <n v="2.5"/>
    <n v="10"/>
    <x v="6"/>
    <x v="17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0"/>
    <x v="2"/>
    <x v="0"/>
    <s v="USD"/>
    <n v="1406148024"/>
    <n v="1403556024"/>
    <b v="0"/>
    <n v="0"/>
    <b v="0"/>
    <s v="games/video games"/>
    <n v="0"/>
    <n v="0"/>
    <x v="6"/>
    <x v="17"/>
  </r>
  <r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45"/>
    <x v="2"/>
    <x v="0"/>
    <s v="USD"/>
    <n v="1479495790"/>
    <n v="1476900190"/>
    <b v="0"/>
    <n v="3"/>
    <b v="0"/>
    <s v="games/video games"/>
    <n v="0.45"/>
    <n v="15"/>
    <x v="6"/>
    <x v="17"/>
  </r>
  <r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"/>
    <x v="2"/>
    <x v="0"/>
    <s v="USD"/>
    <n v="1452228790"/>
    <n v="1449636790"/>
    <b v="0"/>
    <n v="1"/>
    <b v="0"/>
    <s v="games/video games"/>
    <n v="0.04"/>
    <n v="1"/>
    <x v="6"/>
    <x v="17"/>
  </r>
  <r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5"/>
    <x v="2"/>
    <x v="1"/>
    <s v="GBP"/>
    <n v="1408058820"/>
    <n v="1405466820"/>
    <b v="0"/>
    <n v="1"/>
    <b v="0"/>
    <s v="games/video games"/>
    <n v="0.5"/>
    <n v="5"/>
    <x v="6"/>
    <x v="17"/>
  </r>
  <r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0"/>
    <x v="2"/>
    <x v="0"/>
    <s v="USD"/>
    <n v="1319835400"/>
    <n v="1315947400"/>
    <b v="0"/>
    <n v="0"/>
    <b v="0"/>
    <s v="games/video games"/>
    <n v="0"/>
    <n v="0"/>
    <x v="6"/>
    <x v="17"/>
  </r>
  <r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0"/>
    <x v="2"/>
    <x v="1"/>
    <s v="GBP"/>
    <n v="1369932825"/>
    <n v="1368723225"/>
    <b v="0"/>
    <n v="0"/>
    <b v="0"/>
    <s v="games/video games"/>
    <n v="0"/>
    <n v="0"/>
    <x v="6"/>
    <x v="17"/>
  </r>
  <r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0"/>
    <x v="2"/>
    <x v="1"/>
    <s v="GBP"/>
    <n v="1443193130"/>
    <n v="1438009130"/>
    <b v="0"/>
    <n v="0"/>
    <b v="0"/>
    <s v="games/mobile games"/>
    <n v="0"/>
    <n v="0"/>
    <x v="6"/>
    <x v="18"/>
  </r>
  <r>
    <n v="10"/>
    <x v="2"/>
    <x v="0"/>
    <s v="USD"/>
    <n v="1468482694"/>
    <n v="1465890694"/>
    <b v="0"/>
    <n v="2"/>
    <b v="0"/>
    <s v="games/mobile games"/>
    <n v="0.5"/>
    <n v="5"/>
    <x v="6"/>
    <x v="18"/>
  </r>
  <r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"/>
    <x v="2"/>
    <x v="1"/>
    <s v="GBP"/>
    <n v="1407425717"/>
    <n v="1404833717"/>
    <b v="0"/>
    <n v="1"/>
    <b v="0"/>
    <s v="games/mobile games"/>
    <n v="0.1"/>
    <n v="1"/>
    <x v="6"/>
    <x v="18"/>
  </r>
  <r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0"/>
    <x v="2"/>
    <x v="2"/>
    <s v="AUD"/>
    <n v="1450993668"/>
    <n v="1448401668"/>
    <b v="0"/>
    <n v="0"/>
    <b v="0"/>
    <s v="games/mobile games"/>
    <n v="0"/>
    <n v="0"/>
    <x v="6"/>
    <x v="18"/>
  </r>
  <r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50"/>
    <x v="2"/>
    <x v="12"/>
    <s v="EUR"/>
    <n v="1470527094"/>
    <n v="1467935094"/>
    <b v="0"/>
    <n v="1"/>
    <b v="0"/>
    <s v="games/mobile games"/>
    <n v="5"/>
    <n v="50"/>
    <x v="6"/>
    <x v="18"/>
  </r>
  <r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5"/>
    <x v="2"/>
    <x v="0"/>
    <s v="USD"/>
    <n v="1420100426"/>
    <n v="1417508426"/>
    <b v="0"/>
    <n v="1"/>
    <b v="0"/>
    <s v="games/mobile games"/>
    <n v="6.25E-2"/>
    <n v="5"/>
    <x v="6"/>
    <x v="18"/>
  </r>
  <r>
    <n v="0"/>
    <x v="2"/>
    <x v="1"/>
    <s v="GBP"/>
    <n v="1438859121"/>
    <n v="1436267121"/>
    <b v="0"/>
    <n v="0"/>
    <b v="0"/>
    <s v="games/mobile games"/>
    <n v="0"/>
    <n v="0"/>
    <x v="6"/>
    <x v="18"/>
  </r>
  <r>
    <n v="0"/>
    <x v="2"/>
    <x v="12"/>
    <s v="EUR"/>
    <n v="1436460450"/>
    <n v="1433868450"/>
    <b v="0"/>
    <n v="0"/>
    <b v="0"/>
    <s v="games/mobile games"/>
    <n v="0"/>
    <n v="0"/>
    <x v="6"/>
    <x v="18"/>
  </r>
  <r>
    <n v="0"/>
    <x v="2"/>
    <x v="0"/>
    <s v="USD"/>
    <n v="1424131727"/>
    <n v="1421539727"/>
    <b v="0"/>
    <n v="0"/>
    <b v="0"/>
    <s v="games/mobile games"/>
    <n v="0"/>
    <n v="0"/>
    <x v="6"/>
    <x v="18"/>
  </r>
  <r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0"/>
    <x v="2"/>
    <x v="0"/>
    <s v="USD"/>
    <n v="1430281320"/>
    <n v="1427689320"/>
    <b v="0"/>
    <n v="0"/>
    <b v="0"/>
    <s v="food/food trucks"/>
    <n v="0"/>
    <n v="0"/>
    <x v="7"/>
    <x v="19"/>
  </r>
  <r>
    <n v="100"/>
    <x v="2"/>
    <x v="0"/>
    <s v="USD"/>
    <n v="1412272592"/>
    <n v="1407088592"/>
    <b v="0"/>
    <n v="1"/>
    <b v="0"/>
    <s v="food/food trucks"/>
    <n v="0.125"/>
    <n v="100"/>
    <x v="7"/>
    <x v="19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0"/>
    <x v="2"/>
    <x v="5"/>
    <s v="CAD"/>
    <n v="1413760783"/>
    <n v="1408576783"/>
    <b v="0"/>
    <n v="0"/>
    <b v="0"/>
    <s v="food/food trucks"/>
    <n v="0"/>
    <n v="0"/>
    <x v="7"/>
    <x v="19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2"/>
    <x v="2"/>
    <x v="0"/>
    <s v="USD"/>
    <n v="1452293675"/>
    <n v="1447109675"/>
    <b v="0"/>
    <n v="6"/>
    <b v="0"/>
    <s v="food/food trucks"/>
    <n v="10.08"/>
    <n v="42"/>
    <x v="7"/>
    <x v="19"/>
  </r>
  <r>
    <n v="0"/>
    <x v="2"/>
    <x v="0"/>
    <s v="USD"/>
    <n v="1441592863"/>
    <n v="1439000863"/>
    <b v="0"/>
    <n v="0"/>
    <b v="0"/>
    <s v="food/food trucks"/>
    <n v="0"/>
    <n v="0"/>
    <x v="7"/>
    <x v="19"/>
  </r>
  <r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50"/>
    <x v="2"/>
    <x v="0"/>
    <s v="USD"/>
    <n v="1434647305"/>
    <n v="1432055305"/>
    <b v="0"/>
    <n v="1"/>
    <b v="0"/>
    <s v="food/food trucks"/>
    <n v="0.625"/>
    <n v="50"/>
    <x v="7"/>
    <x v="19"/>
  </r>
  <r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0"/>
    <x v="2"/>
    <x v="0"/>
    <s v="USD"/>
    <n v="1424742162"/>
    <n v="1422150162"/>
    <b v="0"/>
    <n v="0"/>
    <b v="0"/>
    <s v="food/food trucks"/>
    <n v="0"/>
    <n v="0"/>
    <x v="7"/>
    <x v="19"/>
  </r>
  <r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0"/>
    <x v="2"/>
    <x v="0"/>
    <s v="USD"/>
    <n v="1435679100"/>
    <n v="1433006765"/>
    <b v="0"/>
    <n v="0"/>
    <b v="0"/>
    <s v="food/food trucks"/>
    <n v="0"/>
    <n v="0"/>
    <x v="7"/>
    <x v="19"/>
  </r>
  <r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0"/>
    <x v="2"/>
    <x v="0"/>
    <s v="USD"/>
    <n v="1432047989"/>
    <n v="1430233589"/>
    <b v="0"/>
    <n v="0"/>
    <b v="0"/>
    <s v="food/food trucks"/>
    <n v="0"/>
    <n v="0"/>
    <x v="7"/>
    <x v="19"/>
  </r>
  <r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0"/>
    <x v="2"/>
    <x v="0"/>
    <s v="USD"/>
    <n v="1407604920"/>
    <n v="1405012920"/>
    <b v="0"/>
    <n v="0"/>
    <b v="0"/>
    <s v="food/food trucks"/>
    <n v="0"/>
    <n v="0"/>
    <x v="7"/>
    <x v="19"/>
  </r>
  <r>
    <n v="0"/>
    <x v="2"/>
    <x v="0"/>
    <s v="USD"/>
    <n v="1466270582"/>
    <n v="1463678582"/>
    <b v="0"/>
    <n v="0"/>
    <b v="0"/>
    <s v="food/food trucks"/>
    <n v="0"/>
    <n v="0"/>
    <x v="7"/>
    <x v="19"/>
  </r>
  <r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00"/>
    <x v="2"/>
    <x v="1"/>
    <s v="GBP"/>
    <n v="1433021171"/>
    <n v="1430429171"/>
    <b v="0"/>
    <n v="2"/>
    <b v="0"/>
    <s v="food/food trucks"/>
    <n v="0.4"/>
    <n v="50"/>
    <x v="7"/>
    <x v="19"/>
  </r>
  <r>
    <n v="25"/>
    <x v="2"/>
    <x v="0"/>
    <s v="USD"/>
    <n v="1415909927"/>
    <n v="1414351127"/>
    <b v="0"/>
    <n v="1"/>
    <b v="0"/>
    <s v="food/food trucks"/>
    <n v="0.1"/>
    <n v="25"/>
    <x v="7"/>
    <x v="19"/>
  </r>
  <r>
    <n v="0"/>
    <x v="2"/>
    <x v="0"/>
    <s v="USD"/>
    <n v="1408551752"/>
    <n v="1405959752"/>
    <b v="0"/>
    <n v="0"/>
    <b v="0"/>
    <s v="food/food trucks"/>
    <n v="0"/>
    <n v="0"/>
    <x v="7"/>
    <x v="19"/>
  </r>
  <r>
    <n v="30"/>
    <x v="2"/>
    <x v="0"/>
    <s v="USD"/>
    <n v="1438576057"/>
    <n v="1435552057"/>
    <b v="0"/>
    <n v="1"/>
    <b v="0"/>
    <s v="food/food trucks"/>
    <n v="2.4E-2"/>
    <n v="30"/>
    <x v="7"/>
    <x v="19"/>
  </r>
  <r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0"/>
    <x v="2"/>
    <x v="1"/>
    <s v="GBP"/>
    <n v="1413388296"/>
    <n v="1410796296"/>
    <b v="0"/>
    <n v="0"/>
    <b v="0"/>
    <s v="food/food trucks"/>
    <n v="0"/>
    <n v="0"/>
    <x v="7"/>
    <x v="19"/>
  </r>
  <r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42"/>
    <x v="2"/>
    <x v="0"/>
    <s v="USD"/>
    <n v="1484239320"/>
    <n v="1482609088"/>
    <b v="0"/>
    <n v="4"/>
    <b v="0"/>
    <s v="food/food trucks"/>
    <n v="4.2"/>
    <n v="10.5"/>
    <x v="7"/>
    <x v="19"/>
  </r>
  <r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0"/>
    <x v="1"/>
    <x v="0"/>
    <s v="USD"/>
    <n v="1407394800"/>
    <n v="1404770616"/>
    <b v="0"/>
    <n v="0"/>
    <b v="0"/>
    <s v="music/world music"/>
    <n v="0"/>
    <n v="0"/>
    <x v="4"/>
    <x v="21"/>
  </r>
  <r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0"/>
    <x v="1"/>
    <x v="0"/>
    <s v="USD"/>
    <n v="1298589630"/>
    <n v="1295997630"/>
    <b v="0"/>
    <n v="0"/>
    <b v="0"/>
    <s v="music/world music"/>
    <n v="0"/>
    <n v="0"/>
    <x v="4"/>
    <x v="21"/>
  </r>
  <r>
    <n v="0"/>
    <x v="1"/>
    <x v="0"/>
    <s v="USD"/>
    <n v="1440723600"/>
    <n v="1436394968"/>
    <b v="0"/>
    <n v="0"/>
    <b v="0"/>
    <s v="music/world music"/>
    <n v="0"/>
    <n v="0"/>
    <x v="4"/>
    <x v="21"/>
  </r>
  <r>
    <n v="40"/>
    <x v="1"/>
    <x v="0"/>
    <s v="USD"/>
    <n v="1381090870"/>
    <n v="1377030070"/>
    <b v="0"/>
    <n v="1"/>
    <b v="0"/>
    <s v="music/world music"/>
    <n v="0.8"/>
    <n v="40"/>
    <x v="4"/>
    <x v="21"/>
  </r>
  <r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0"/>
    <x v="1"/>
    <x v="1"/>
    <s v="GBP"/>
    <n v="1422903342"/>
    <n v="1420311342"/>
    <b v="0"/>
    <n v="0"/>
    <b v="0"/>
    <s v="music/world music"/>
    <n v="0"/>
    <n v="0"/>
    <x v="4"/>
    <x v="21"/>
  </r>
  <r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0"/>
    <x v="1"/>
    <x v="0"/>
    <s v="USD"/>
    <n v="1343491200"/>
    <n v="1342801164"/>
    <b v="0"/>
    <n v="0"/>
    <b v="0"/>
    <s v="music/world music"/>
    <n v="0"/>
    <n v="0"/>
    <x v="4"/>
    <x v="21"/>
  </r>
  <r>
    <n v="0"/>
    <x v="1"/>
    <x v="0"/>
    <s v="USD"/>
    <n v="1345790865"/>
    <n v="1344062865"/>
    <b v="0"/>
    <n v="0"/>
    <b v="0"/>
    <s v="music/world music"/>
    <n v="0"/>
    <n v="0"/>
    <x v="4"/>
    <x v="21"/>
  </r>
  <r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0"/>
    <x v="1"/>
    <x v="0"/>
    <s v="USD"/>
    <n v="1325804767"/>
    <n v="1323212767"/>
    <b v="0"/>
    <n v="0"/>
    <b v="0"/>
    <s v="music/world music"/>
    <n v="0"/>
    <n v="0"/>
    <x v="4"/>
    <x v="21"/>
  </r>
  <r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605"/>
    <x v="0"/>
    <x v="1"/>
    <s v="GBP"/>
    <n v="1434120856"/>
    <n v="1428936856"/>
    <b v="0"/>
    <n v="25"/>
    <b v="1"/>
    <s v="theater/plays"/>
    <n v="242"/>
    <n v="24.2"/>
    <x v="1"/>
    <x v="6"/>
  </r>
  <r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4340"/>
    <x v="0"/>
    <x v="0"/>
    <s v="USD"/>
    <n v="1436902359"/>
    <n v="1434310359"/>
    <b v="0"/>
    <n v="32"/>
    <b v="1"/>
    <s v="theater/plays"/>
    <n v="124"/>
    <n v="135.625"/>
    <x v="1"/>
    <x v="6"/>
  </r>
  <r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2500"/>
    <x v="0"/>
    <x v="0"/>
    <s v="USD"/>
    <n v="1480559011"/>
    <n v="1477963411"/>
    <b v="0"/>
    <n v="50"/>
    <b v="1"/>
    <s v="theater/plays"/>
    <n v="100"/>
    <n v="50"/>
    <x v="1"/>
    <x v="6"/>
  </r>
  <r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0"/>
    <x v="1"/>
    <x v="16"/>
    <s v="CHF"/>
    <n v="1485480408"/>
    <n v="1482888408"/>
    <b v="0"/>
    <n v="0"/>
    <b v="0"/>
    <s v="technology/wearables"/>
    <n v="0"/>
    <n v="0"/>
    <x v="2"/>
    <x v="8"/>
  </r>
  <r>
    <n v="0"/>
    <x v="1"/>
    <x v="2"/>
    <s v="AUD"/>
    <n v="1405478025"/>
    <n v="1402886025"/>
    <b v="0"/>
    <n v="0"/>
    <b v="0"/>
    <s v="technology/wearables"/>
    <n v="0"/>
    <n v="0"/>
    <x v="2"/>
    <x v="8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0"/>
    <x v="1"/>
    <x v="0"/>
    <s v="USD"/>
    <n v="1408112253"/>
    <n v="1405520253"/>
    <b v="0"/>
    <n v="0"/>
    <b v="0"/>
    <s v="technology/wearables"/>
    <n v="0"/>
    <n v="0"/>
    <x v="2"/>
    <x v="8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620"/>
    <x v="0"/>
    <x v="0"/>
    <s v="USD"/>
    <n v="1342115132"/>
    <n v="1339523132"/>
    <b v="0"/>
    <n v="16"/>
    <b v="1"/>
    <s v="music/rock"/>
    <n v="124"/>
    <n v="38.75"/>
    <x v="4"/>
    <x v="11"/>
  </r>
  <r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06"/>
    <x v="0"/>
    <x v="0"/>
    <s v="USD"/>
    <n v="1433815200"/>
    <n v="1431886706"/>
    <b v="0"/>
    <n v="5"/>
    <b v="1"/>
    <s v="music/rock"/>
    <n v="424"/>
    <n v="21.2"/>
    <x v="4"/>
    <x v="11"/>
  </r>
  <r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875"/>
    <x v="0"/>
    <x v="0"/>
    <s v="USD"/>
    <n v="1438183889"/>
    <n v="1435591889"/>
    <b v="0"/>
    <n v="14"/>
    <b v="1"/>
    <s v="music/rock"/>
    <n v="218.75"/>
    <n v="62.5"/>
    <x v="4"/>
    <x v="11"/>
  </r>
  <r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0"/>
    <x v="2"/>
    <x v="0"/>
    <s v="USD"/>
    <n v="1420085535"/>
    <n v="1414897935"/>
    <b v="0"/>
    <n v="0"/>
    <b v="0"/>
    <s v="publishing/translations"/>
    <n v="0"/>
    <n v="0"/>
    <x v="3"/>
    <x v="22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0"/>
    <x v="2"/>
    <x v="0"/>
    <s v="USD"/>
    <n v="1448147619"/>
    <n v="1445552019"/>
    <b v="0"/>
    <n v="0"/>
    <b v="0"/>
    <s v="publishing/translations"/>
    <n v="0"/>
    <n v="0"/>
    <x v="3"/>
    <x v="22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0"/>
    <x v="2"/>
    <x v="0"/>
    <s v="USD"/>
    <n v="1430276959"/>
    <n v="1427684959"/>
    <b v="0"/>
    <n v="0"/>
    <b v="0"/>
    <s v="publishing/translations"/>
    <n v="0"/>
    <n v="0"/>
    <x v="3"/>
    <x v="22"/>
  </r>
  <r>
    <n v="0"/>
    <x v="2"/>
    <x v="12"/>
    <s v="EUR"/>
    <n v="1440408120"/>
    <n v="1435224120"/>
    <b v="0"/>
    <n v="0"/>
    <b v="0"/>
    <s v="publishing/translations"/>
    <n v="0"/>
    <n v="0"/>
    <x v="3"/>
    <x v="22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0"/>
    <x v="2"/>
    <x v="0"/>
    <s v="USD"/>
    <n v="1428629242"/>
    <n v="1426037242"/>
    <b v="0"/>
    <n v="0"/>
    <b v="0"/>
    <s v="publishing/translations"/>
    <n v="0"/>
    <n v="0"/>
    <x v="3"/>
    <x v="22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0"/>
    <x v="2"/>
    <x v="0"/>
    <s v="USD"/>
    <n v="1437417828"/>
    <n v="1434825828"/>
    <b v="0"/>
    <n v="0"/>
    <b v="0"/>
    <s v="publishing/translations"/>
    <n v="0"/>
    <n v="0"/>
    <x v="3"/>
    <x v="22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0"/>
    <x v="2"/>
    <x v="0"/>
    <s v="USD"/>
    <n v="1464190158"/>
    <n v="1461598158"/>
    <b v="0"/>
    <n v="0"/>
    <b v="0"/>
    <s v="publishing/translations"/>
    <n v="0"/>
    <n v="0"/>
    <x v="3"/>
    <x v="22"/>
  </r>
  <r>
    <n v="0"/>
    <x v="2"/>
    <x v="6"/>
    <s v="EUR"/>
    <n v="1483395209"/>
    <n v="1480803209"/>
    <b v="0"/>
    <n v="0"/>
    <b v="0"/>
    <s v="publishing/translations"/>
    <n v="0"/>
    <n v="0"/>
    <x v="3"/>
    <x v="22"/>
  </r>
  <r>
    <n v="0"/>
    <x v="2"/>
    <x v="12"/>
    <s v="EUR"/>
    <n v="1442091462"/>
    <n v="1436907462"/>
    <b v="0"/>
    <n v="0"/>
    <b v="0"/>
    <s v="publishing/translations"/>
    <n v="0"/>
    <n v="0"/>
    <x v="3"/>
    <x v="22"/>
  </r>
  <r>
    <n v="0"/>
    <x v="2"/>
    <x v="12"/>
    <s v="EUR"/>
    <n v="1434286855"/>
    <n v="1431694855"/>
    <b v="0"/>
    <n v="0"/>
    <b v="0"/>
    <s v="publishing/translations"/>
    <n v="0"/>
    <n v="0"/>
    <x v="3"/>
    <x v="22"/>
  </r>
  <r>
    <n v="0"/>
    <x v="2"/>
    <x v="13"/>
    <s v="EUR"/>
    <n v="1461235478"/>
    <n v="1459507478"/>
    <b v="0"/>
    <n v="0"/>
    <b v="0"/>
    <s v="publishing/translations"/>
    <n v="0"/>
    <n v="0"/>
    <x v="3"/>
    <x v="22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0"/>
    <x v="2"/>
    <x v="2"/>
    <s v="AUD"/>
    <n v="1432272300"/>
    <n v="1429655318"/>
    <b v="0"/>
    <n v="0"/>
    <b v="0"/>
    <s v="publishing/translations"/>
    <n v="0"/>
    <n v="0"/>
    <x v="3"/>
    <x v="22"/>
  </r>
  <r>
    <n v="0"/>
    <x v="2"/>
    <x v="0"/>
    <s v="USD"/>
    <n v="1431286105"/>
    <n v="1427138905"/>
    <b v="0"/>
    <n v="0"/>
    <b v="0"/>
    <s v="publishing/translations"/>
    <n v="0"/>
    <n v="0"/>
    <x v="3"/>
    <x v="22"/>
  </r>
  <r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0"/>
    <x v="1"/>
    <x v="0"/>
    <s v="USD"/>
    <n v="1406566363"/>
    <n v="1403974363"/>
    <b v="0"/>
    <n v="0"/>
    <b v="0"/>
    <s v="publishing/translations"/>
    <n v="0"/>
    <n v="0"/>
    <x v="3"/>
    <x v="22"/>
  </r>
  <r>
    <n v="0"/>
    <x v="1"/>
    <x v="6"/>
    <s v="EUR"/>
    <n v="1492270947"/>
    <n v="1488386547"/>
    <b v="0"/>
    <n v="0"/>
    <b v="0"/>
    <s v="publishing/translations"/>
    <n v="0"/>
    <n v="0"/>
    <x v="3"/>
    <x v="22"/>
  </r>
  <r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0"/>
    <x v="1"/>
    <x v="0"/>
    <s v="USD"/>
    <n v="1447281044"/>
    <n v="1444685444"/>
    <b v="0"/>
    <n v="0"/>
    <b v="0"/>
    <s v="publishing/translations"/>
    <n v="0"/>
    <n v="0"/>
    <x v="3"/>
    <x v="22"/>
  </r>
  <r>
    <n v="0"/>
    <x v="1"/>
    <x v="0"/>
    <s v="USD"/>
    <n v="1407729600"/>
    <n v="1405097760"/>
    <b v="0"/>
    <n v="0"/>
    <b v="0"/>
    <s v="publishing/translations"/>
    <n v="0"/>
    <n v="0"/>
    <x v="3"/>
    <x v="22"/>
  </r>
  <r>
    <n v="0"/>
    <x v="1"/>
    <x v="8"/>
    <s v="DKK"/>
    <n v="1449077100"/>
    <n v="1446612896"/>
    <b v="0"/>
    <n v="0"/>
    <b v="0"/>
    <s v="publishing/translations"/>
    <n v="0"/>
    <n v="0"/>
    <x v="3"/>
    <x v="22"/>
  </r>
  <r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"/>
    <x v="2"/>
    <x v="0"/>
    <s v="USD"/>
    <n v="1347004260"/>
    <n v="1345062936"/>
    <b v="0"/>
    <n v="1"/>
    <b v="0"/>
    <s v="publishing/fiction"/>
    <n v="0.1"/>
    <n v="5"/>
    <x v="3"/>
    <x v="10"/>
  </r>
  <r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0"/>
    <x v="2"/>
    <x v="0"/>
    <s v="USD"/>
    <n v="1342882260"/>
    <n v="1337834963"/>
    <b v="0"/>
    <n v="0"/>
    <b v="0"/>
    <s v="publishing/fiction"/>
    <n v="0"/>
    <n v="0"/>
    <x v="3"/>
    <x v="10"/>
  </r>
  <r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48"/>
    <x v="2"/>
    <x v="0"/>
    <s v="USD"/>
    <n v="1425009761"/>
    <n v="1422417761"/>
    <b v="0"/>
    <n v="3"/>
    <b v="0"/>
    <s v="publishing/fiction"/>
    <n v="0.24"/>
    <n v="16"/>
    <x v="3"/>
    <x v="10"/>
  </r>
  <r>
    <n v="0"/>
    <x v="2"/>
    <x v="0"/>
    <s v="USD"/>
    <n v="1470175271"/>
    <n v="1467583271"/>
    <b v="0"/>
    <n v="0"/>
    <b v="0"/>
    <s v="publishing/fiction"/>
    <n v="0"/>
    <n v="0"/>
    <x v="3"/>
    <x v="10"/>
  </r>
  <r>
    <n v="360"/>
    <x v="2"/>
    <x v="2"/>
    <s v="AUD"/>
    <n v="1388928660"/>
    <n v="1386336660"/>
    <b v="0"/>
    <n v="6"/>
    <b v="0"/>
    <s v="publishing/fiction"/>
    <n v="2.4"/>
    <n v="60"/>
    <x v="3"/>
    <x v="10"/>
  </r>
  <r>
    <n v="0"/>
    <x v="2"/>
    <x v="0"/>
    <s v="USD"/>
    <n v="1352994052"/>
    <n v="1350398452"/>
    <b v="0"/>
    <n v="0"/>
    <b v="0"/>
    <s v="publishing/fiction"/>
    <n v="0"/>
    <n v="0"/>
    <x v="3"/>
    <x v="10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30"/>
    <x v="2"/>
    <x v="0"/>
    <s v="USD"/>
    <n v="1308431646"/>
    <n v="1305839646"/>
    <b v="0"/>
    <n v="2"/>
    <b v="0"/>
    <s v="publishing/fiction"/>
    <n v="0.75"/>
    <n v="15"/>
    <x v="3"/>
    <x v="10"/>
  </r>
  <r>
    <n v="0"/>
    <x v="2"/>
    <x v="0"/>
    <s v="USD"/>
    <n v="1371415675"/>
    <n v="1368823675"/>
    <b v="0"/>
    <n v="0"/>
    <b v="0"/>
    <s v="publishing/fiction"/>
    <n v="0"/>
    <n v="0"/>
    <x v="3"/>
    <x v="10"/>
  </r>
  <r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0"/>
    <x v="2"/>
    <x v="0"/>
    <s v="USD"/>
    <n v="1314471431"/>
    <n v="1311879431"/>
    <b v="0"/>
    <n v="0"/>
    <b v="0"/>
    <s v="publishing/fiction"/>
    <n v="0"/>
    <n v="0"/>
    <x v="3"/>
    <x v="10"/>
  </r>
  <r>
    <n v="0"/>
    <x v="2"/>
    <x v="0"/>
    <s v="USD"/>
    <n v="1410866659"/>
    <n v="1405682659"/>
    <b v="0"/>
    <n v="0"/>
    <b v="0"/>
    <s v="publishing/fiction"/>
    <n v="0"/>
    <n v="0"/>
    <x v="3"/>
    <x v="10"/>
  </r>
  <r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57"/>
    <x v="2"/>
    <x v="0"/>
    <s v="USD"/>
    <n v="1409787378"/>
    <n v="1405899378"/>
    <b v="0"/>
    <n v="3"/>
    <b v="0"/>
    <s v="publishing/fiction"/>
    <n v="1.9"/>
    <n v="19"/>
    <x v="3"/>
    <x v="10"/>
  </r>
  <r>
    <n v="5"/>
    <x v="2"/>
    <x v="0"/>
    <s v="USD"/>
    <n v="1470355833"/>
    <n v="1465171833"/>
    <b v="0"/>
    <n v="1"/>
    <b v="0"/>
    <s v="publishing/fiction"/>
    <n v="0.25"/>
    <n v="5"/>
    <x v="3"/>
    <x v="10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20"/>
    <x v="2"/>
    <x v="5"/>
    <s v="CAD"/>
    <n v="1435708500"/>
    <n v="1434412500"/>
    <b v="0"/>
    <n v="1"/>
    <b v="0"/>
    <s v="photography/nature"/>
    <n v="4"/>
    <n v="20"/>
    <x v="8"/>
    <x v="24"/>
  </r>
  <r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0"/>
    <x v="2"/>
    <x v="0"/>
    <s v="USD"/>
    <n v="1427847480"/>
    <n v="1424222024"/>
    <b v="0"/>
    <n v="0"/>
    <b v="0"/>
    <s v="photography/nature"/>
    <n v="0"/>
    <n v="0"/>
    <x v="8"/>
    <x v="24"/>
  </r>
  <r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0"/>
    <x v="2"/>
    <x v="0"/>
    <s v="USD"/>
    <n v="1487844882"/>
    <n v="1487240082"/>
    <b v="0"/>
    <n v="0"/>
    <b v="0"/>
    <s v="photography/nature"/>
    <n v="0"/>
    <n v="0"/>
    <x v="8"/>
    <x v="24"/>
  </r>
  <r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0"/>
    <x v="2"/>
    <x v="0"/>
    <s v="USD"/>
    <n v="1432756039"/>
    <n v="1430164039"/>
    <b v="0"/>
    <n v="0"/>
    <b v="0"/>
    <s v="photography/nature"/>
    <n v="0"/>
    <n v="0"/>
    <x v="8"/>
    <x v="24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0"/>
    <x v="2"/>
    <x v="0"/>
    <s v="USD"/>
    <n v="1441176447"/>
    <n v="1438584447"/>
    <b v="0"/>
    <n v="0"/>
    <b v="0"/>
    <s v="photography/nature"/>
    <n v="0"/>
    <n v="0"/>
    <x v="8"/>
    <x v="24"/>
  </r>
  <r>
    <n v="0"/>
    <x v="2"/>
    <x v="2"/>
    <s v="AUD"/>
    <n v="1438495390"/>
    <n v="1435903390"/>
    <b v="0"/>
    <n v="0"/>
    <b v="0"/>
    <s v="photography/nature"/>
    <n v="0"/>
    <n v="0"/>
    <x v="8"/>
    <x v="24"/>
  </r>
  <r>
    <n v="0"/>
    <x v="2"/>
    <x v="0"/>
    <s v="USD"/>
    <n v="1442509200"/>
    <n v="1440513832"/>
    <b v="0"/>
    <n v="0"/>
    <b v="0"/>
    <s v="photography/nature"/>
    <n v="0"/>
    <n v="0"/>
    <x v="8"/>
    <x v="24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00"/>
    <x v="2"/>
    <x v="0"/>
    <s v="USD"/>
    <n v="1411227633"/>
    <n v="1408549233"/>
    <b v="0"/>
    <n v="1"/>
    <b v="0"/>
    <s v="photography/nature"/>
    <n v="4"/>
    <n v="100"/>
    <x v="8"/>
    <x v="24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0"/>
    <x v="1"/>
    <x v="0"/>
    <s v="USD"/>
    <n v="1259715000"/>
    <n v="1253712916"/>
    <b v="0"/>
    <n v="0"/>
    <b v="0"/>
    <s v="publishing/art books"/>
    <n v="0"/>
    <n v="0"/>
    <x v="3"/>
    <x v="25"/>
  </r>
  <r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0"/>
    <x v="1"/>
    <x v="0"/>
    <s v="USD"/>
    <n v="1369498714"/>
    <n v="1366906714"/>
    <b v="0"/>
    <n v="0"/>
    <b v="0"/>
    <s v="publishing/art books"/>
    <n v="0"/>
    <n v="0"/>
    <x v="3"/>
    <x v="25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0"/>
    <x v="1"/>
    <x v="0"/>
    <s v="USD"/>
    <n v="1337562726"/>
    <n v="1332378726"/>
    <b v="0"/>
    <n v="0"/>
    <b v="0"/>
    <s v="publishing/art books"/>
    <n v="0"/>
    <n v="0"/>
    <x v="3"/>
    <x v="25"/>
  </r>
  <r>
    <n v="5"/>
    <x v="2"/>
    <x v="1"/>
    <s v="GBP"/>
    <n v="1450521990"/>
    <n v="1447757190"/>
    <b v="0"/>
    <n v="1"/>
    <b v="0"/>
    <s v="photography/places"/>
    <n v="0.5"/>
    <n v="5"/>
    <x v="8"/>
    <x v="26"/>
  </r>
  <r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0"/>
    <x v="2"/>
    <x v="0"/>
    <s v="USD"/>
    <n v="1401464101"/>
    <n v="1400600101"/>
    <b v="0"/>
    <n v="0"/>
    <b v="0"/>
    <s v="photography/places"/>
    <n v="0"/>
    <n v="0"/>
    <x v="8"/>
    <x v="26"/>
  </r>
  <r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0"/>
    <x v="2"/>
    <x v="0"/>
    <s v="USD"/>
    <n v="1428197422"/>
    <n v="1425609022"/>
    <b v="0"/>
    <n v="0"/>
    <b v="0"/>
    <s v="photography/places"/>
    <n v="0"/>
    <n v="0"/>
    <x v="8"/>
    <x v="26"/>
  </r>
  <r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0"/>
    <x v="2"/>
    <x v="0"/>
    <s v="USD"/>
    <n v="1422735120"/>
    <n v="1420091999"/>
    <b v="0"/>
    <n v="0"/>
    <b v="0"/>
    <s v="photography/places"/>
    <n v="0"/>
    <n v="0"/>
    <x v="8"/>
    <x v="26"/>
  </r>
  <r>
    <n v="0"/>
    <x v="2"/>
    <x v="0"/>
    <s v="USD"/>
    <n v="1444433886"/>
    <n v="1441841886"/>
    <b v="0"/>
    <n v="0"/>
    <b v="0"/>
    <s v="photography/places"/>
    <n v="0"/>
    <n v="0"/>
    <x v="8"/>
    <x v="26"/>
  </r>
  <r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0"/>
    <x v="2"/>
    <x v="0"/>
    <s v="USD"/>
    <n v="1427503485"/>
    <n v="1423619085"/>
    <b v="0"/>
    <n v="0"/>
    <b v="0"/>
    <s v="photography/places"/>
    <n v="0"/>
    <n v="0"/>
    <x v="8"/>
    <x v="26"/>
  </r>
  <r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0"/>
    <x v="2"/>
    <x v="0"/>
    <s v="USD"/>
    <n v="1474360197"/>
    <n v="1471768197"/>
    <b v="0"/>
    <n v="0"/>
    <b v="0"/>
    <s v="photography/places"/>
    <n v="0"/>
    <n v="0"/>
    <x v="8"/>
    <x v="26"/>
  </r>
  <r>
    <n v="1"/>
    <x v="2"/>
    <x v="0"/>
    <s v="USD"/>
    <n v="1437926458"/>
    <n v="1432742458"/>
    <b v="0"/>
    <n v="1"/>
    <b v="0"/>
    <s v="photography/places"/>
    <n v="0.125"/>
    <n v="1"/>
    <x v="8"/>
    <x v="26"/>
  </r>
  <r>
    <n v="0"/>
    <x v="2"/>
    <x v="1"/>
    <s v="GBP"/>
    <n v="1460116576"/>
    <n v="1457528176"/>
    <b v="0"/>
    <n v="0"/>
    <b v="0"/>
    <s v="photography/places"/>
    <n v="0"/>
    <n v="0"/>
    <x v="8"/>
    <x v="26"/>
  </r>
  <r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50"/>
    <x v="0"/>
    <x v="0"/>
    <s v="USD"/>
    <n v="1357160384"/>
    <n v="1354568384"/>
    <b v="0"/>
    <n v="11"/>
    <b v="1"/>
    <s v="music/rock"/>
    <n v="110"/>
    <n v="50"/>
    <x v="4"/>
    <x v="11"/>
  </r>
  <r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180"/>
    <x v="0"/>
    <x v="0"/>
    <s v="USD"/>
    <n v="1357721335"/>
    <n v="1354265335"/>
    <b v="0"/>
    <n v="25"/>
    <b v="1"/>
    <s v="music/rock"/>
    <n v="118"/>
    <n v="47.2"/>
    <x v="4"/>
    <x v="11"/>
  </r>
  <r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10"/>
    <x v="0"/>
    <x v="0"/>
    <s v="USD"/>
    <n v="1306994340"/>
    <n v="1303706001"/>
    <b v="0"/>
    <n v="32"/>
    <b v="1"/>
    <s v="music/rock"/>
    <n v="100.5"/>
    <n v="62.8125"/>
    <x v="4"/>
    <x v="11"/>
  </r>
  <r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19"/>
    <x v="0"/>
    <x v="0"/>
    <s v="USD"/>
    <n v="1262302740"/>
    <n v="1257444140"/>
    <b v="0"/>
    <n v="15"/>
    <b v="1"/>
    <s v="music/rock"/>
    <n v="103.8"/>
    <n v="34.6"/>
    <x v="4"/>
    <x v="11"/>
  </r>
  <r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540"/>
    <x v="0"/>
    <x v="0"/>
    <s v="USD"/>
    <n v="1379515740"/>
    <n v="1378306140"/>
    <b v="0"/>
    <n v="10"/>
    <b v="1"/>
    <s v="music/pop"/>
    <n v="110.8"/>
    <n v="554"/>
    <x v="4"/>
    <x v="27"/>
  </r>
  <r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80"/>
    <x v="0"/>
    <x v="0"/>
    <s v="USD"/>
    <n v="1422750707"/>
    <n v="1420158707"/>
    <b v="0"/>
    <n v="32"/>
    <b v="1"/>
    <s v="music/pop"/>
    <n v="108"/>
    <n v="33.75"/>
    <x v="4"/>
    <x v="27"/>
  </r>
  <r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795"/>
    <x v="0"/>
    <x v="0"/>
    <s v="USD"/>
    <n v="1464729276"/>
    <n v="1459545276"/>
    <b v="0"/>
    <n v="52"/>
    <b v="1"/>
    <s v="music/pop"/>
    <n v="139.75"/>
    <n v="53.75"/>
    <x v="4"/>
    <x v="27"/>
  </r>
  <r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3500"/>
    <x v="0"/>
    <x v="0"/>
    <s v="USD"/>
    <n v="1311298745"/>
    <n v="1309311545"/>
    <b v="0"/>
    <n v="56"/>
    <b v="1"/>
    <s v="music/pop"/>
    <n v="175"/>
    <n v="62.5"/>
    <x v="4"/>
    <x v="27"/>
  </r>
  <r>
    <n v="1175"/>
    <x v="0"/>
    <x v="0"/>
    <s v="USD"/>
    <n v="1405188667"/>
    <n v="1402596667"/>
    <b v="0"/>
    <n v="25"/>
    <b v="1"/>
    <s v="music/pop"/>
    <n v="117.5"/>
    <n v="47"/>
    <x v="4"/>
    <x v="27"/>
  </r>
  <r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0"/>
    <x v="3"/>
    <x v="0"/>
    <s v="USD"/>
    <n v="1492142860"/>
    <n v="1486962460"/>
    <b v="0"/>
    <n v="0"/>
    <b v="0"/>
    <s v="music/faith"/>
    <n v="0"/>
    <n v="0"/>
    <x v="4"/>
    <x v="28"/>
  </r>
  <r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8"/>
    <x v="3"/>
    <x v="5"/>
    <s v="CAD"/>
    <n v="1493320519"/>
    <n v="1488140119"/>
    <b v="0"/>
    <n v="1"/>
    <b v="0"/>
    <s v="music/faith"/>
    <n v="0.36"/>
    <n v="18"/>
    <x v="4"/>
    <x v="28"/>
  </r>
  <r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5"/>
    <x v="3"/>
    <x v="0"/>
    <s v="USD"/>
    <n v="1490589360"/>
    <n v="1488038674"/>
    <b v="0"/>
    <n v="1"/>
    <b v="0"/>
    <s v="music/faith"/>
    <n v="0.05"/>
    <n v="5"/>
    <x v="4"/>
    <x v="28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0"/>
    <x v="3"/>
    <x v="0"/>
    <s v="USD"/>
    <n v="1491007211"/>
    <n v="1488418811"/>
    <b v="0"/>
    <n v="0"/>
    <b v="0"/>
    <s v="music/faith"/>
    <n v="0"/>
    <n v="0"/>
    <x v="4"/>
    <x v="28"/>
  </r>
  <r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0"/>
    <x v="3"/>
    <x v="0"/>
    <s v="USD"/>
    <n v="1490499180"/>
    <n v="1488430760"/>
    <b v="0"/>
    <n v="0"/>
    <b v="0"/>
    <s v="music/faith"/>
    <n v="0"/>
    <n v="0"/>
    <x v="4"/>
    <x v="28"/>
  </r>
  <r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1"/>
    <x v="2"/>
    <x v="0"/>
    <s v="USD"/>
    <n v="1441003537"/>
    <n v="1435819537"/>
    <b v="0"/>
    <n v="2"/>
    <b v="0"/>
    <s v="music/faith"/>
    <n v="1.02"/>
    <n v="25.5"/>
    <x v="4"/>
    <x v="28"/>
  </r>
  <r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0"/>
    <x v="2"/>
    <x v="0"/>
    <s v="USD"/>
    <n v="1441814400"/>
    <n v="1440807846"/>
    <b v="0"/>
    <n v="0"/>
    <b v="0"/>
    <s v="music/faith"/>
    <n v="0"/>
    <n v="0"/>
    <x v="4"/>
    <x v="28"/>
  </r>
  <r>
    <n v="0"/>
    <x v="2"/>
    <x v="12"/>
    <s v="EUR"/>
    <n v="1440314472"/>
    <n v="1435130472"/>
    <b v="0"/>
    <n v="0"/>
    <b v="0"/>
    <s v="music/faith"/>
    <n v="0"/>
    <n v="0"/>
    <x v="4"/>
    <x v="28"/>
  </r>
  <r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0"/>
    <x v="2"/>
    <x v="0"/>
    <s v="USD"/>
    <n v="1462135706"/>
    <n v="1458679706"/>
    <b v="0"/>
    <n v="0"/>
    <b v="0"/>
    <s v="music/faith"/>
    <n v="0"/>
    <n v="0"/>
    <x v="4"/>
    <x v="28"/>
  </r>
  <r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34"/>
    <x v="2"/>
    <x v="12"/>
    <s v="EUR"/>
    <n v="1453122000"/>
    <n v="1449151888"/>
    <b v="0"/>
    <n v="1"/>
    <b v="0"/>
    <s v="music/faith"/>
    <n v="0.68"/>
    <n v="34"/>
    <x v="4"/>
    <x v="28"/>
  </r>
  <r>
    <n v="1050"/>
    <x v="2"/>
    <x v="0"/>
    <s v="USD"/>
    <n v="1409585434"/>
    <n v="1406907034"/>
    <b v="0"/>
    <n v="2"/>
    <b v="0"/>
    <s v="music/faith"/>
    <n v="10.5"/>
    <n v="525"/>
    <x v="4"/>
    <x v="28"/>
  </r>
  <r>
    <n v="0"/>
    <x v="2"/>
    <x v="0"/>
    <s v="USD"/>
    <n v="1435701353"/>
    <n v="1430517353"/>
    <b v="0"/>
    <n v="0"/>
    <b v="0"/>
    <s v="music/faith"/>
    <n v="0"/>
    <n v="0"/>
    <x v="4"/>
    <x v="28"/>
  </r>
  <r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1"/>
    <x v="2"/>
    <x v="0"/>
    <s v="USD"/>
    <n v="1427772120"/>
    <n v="1425186785"/>
    <b v="0"/>
    <n v="2"/>
    <b v="0"/>
    <s v="music/faith"/>
    <n v="0.22"/>
    <n v="5.5"/>
    <x v="4"/>
    <x v="28"/>
  </r>
  <r>
    <n v="150"/>
    <x v="2"/>
    <x v="0"/>
    <s v="USD"/>
    <n v="1481295099"/>
    <n v="1477835499"/>
    <b v="0"/>
    <n v="3"/>
    <b v="0"/>
    <s v="music/faith"/>
    <n v="7.5"/>
    <n v="50"/>
    <x v="4"/>
    <x v="28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225"/>
    <x v="2"/>
    <x v="0"/>
    <s v="USD"/>
    <n v="1415562471"/>
    <n v="1412966871"/>
    <b v="0"/>
    <n v="8"/>
    <b v="0"/>
    <s v="music/faith"/>
    <n v="5.625"/>
    <n v="28.125"/>
    <x v="4"/>
    <x v="28"/>
  </r>
  <r>
    <n v="0"/>
    <x v="2"/>
    <x v="0"/>
    <s v="USD"/>
    <n v="1449831863"/>
    <n v="1447239863"/>
    <b v="0"/>
    <n v="0"/>
    <b v="0"/>
    <s v="music/faith"/>
    <n v="0"/>
    <n v="0"/>
    <x v="4"/>
    <x v="28"/>
  </r>
  <r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0"/>
    <x v="2"/>
    <x v="0"/>
    <s v="USD"/>
    <n v="1465521306"/>
    <n v="1460337306"/>
    <b v="0"/>
    <n v="0"/>
    <b v="0"/>
    <s v="music/faith"/>
    <n v="0"/>
    <n v="0"/>
    <x v="4"/>
    <x v="28"/>
  </r>
  <r>
    <n v="0"/>
    <x v="2"/>
    <x v="0"/>
    <s v="USD"/>
    <n v="1445738783"/>
    <n v="1443146783"/>
    <b v="0"/>
    <n v="0"/>
    <b v="0"/>
    <s v="music/faith"/>
    <n v="0"/>
    <n v="0"/>
    <x v="4"/>
    <x v="28"/>
  </r>
  <r>
    <n v="0"/>
    <x v="2"/>
    <x v="0"/>
    <s v="USD"/>
    <n v="1434034800"/>
    <n v="1432849552"/>
    <b v="0"/>
    <n v="0"/>
    <b v="0"/>
    <s v="music/faith"/>
    <n v="0"/>
    <n v="0"/>
    <x v="4"/>
    <x v="28"/>
  </r>
  <r>
    <n v="0"/>
    <x v="2"/>
    <x v="0"/>
    <s v="USD"/>
    <n v="1452920400"/>
    <n v="1447777481"/>
    <b v="0"/>
    <n v="0"/>
    <b v="0"/>
    <s v="music/faith"/>
    <n v="0"/>
    <n v="0"/>
    <x v="4"/>
    <x v="28"/>
  </r>
  <r>
    <n v="0"/>
    <x v="2"/>
    <x v="0"/>
    <s v="USD"/>
    <n v="1473802200"/>
    <n v="1472746374"/>
    <b v="0"/>
    <n v="0"/>
    <b v="0"/>
    <s v="music/faith"/>
    <n v="0"/>
    <n v="0"/>
    <x v="4"/>
    <x v="28"/>
  </r>
  <r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10"/>
    <x v="2"/>
    <x v="0"/>
    <s v="USD"/>
    <n v="1470598345"/>
    <n v="1468006345"/>
    <b v="0"/>
    <n v="2"/>
    <b v="0"/>
    <s v="music/faith"/>
    <n v="11"/>
    <n v="55"/>
    <x v="4"/>
    <x v="28"/>
  </r>
  <r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20"/>
    <x v="2"/>
    <x v="0"/>
    <s v="USD"/>
    <n v="1412283542"/>
    <n v="1409691542"/>
    <b v="0"/>
    <n v="1"/>
    <b v="0"/>
    <s v="music/faith"/>
    <n v="0.4"/>
    <n v="20"/>
    <x v="4"/>
    <x v="28"/>
  </r>
  <r>
    <n v="1"/>
    <x v="2"/>
    <x v="0"/>
    <s v="USD"/>
    <n v="1462391932"/>
    <n v="1457297932"/>
    <b v="0"/>
    <n v="1"/>
    <b v="0"/>
    <s v="music/faith"/>
    <n v="0.1"/>
    <n v="1"/>
    <x v="4"/>
    <x v="28"/>
  </r>
  <r>
    <n v="0"/>
    <x v="2"/>
    <x v="0"/>
    <s v="USD"/>
    <n v="1437075422"/>
    <n v="1434483422"/>
    <b v="0"/>
    <n v="0"/>
    <b v="0"/>
    <s v="music/faith"/>
    <n v="0"/>
    <n v="0"/>
    <x v="4"/>
    <x v="28"/>
  </r>
  <r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0"/>
    <x v="2"/>
    <x v="2"/>
    <s v="AUD"/>
    <n v="1408999088"/>
    <n v="1407184688"/>
    <b v="1"/>
    <n v="0"/>
    <b v="0"/>
    <s v="photography/photobooks"/>
    <n v="0"/>
    <n v="0"/>
    <x v="8"/>
    <x v="20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0"/>
    <x v="2"/>
    <x v="1"/>
    <s v="GBP"/>
    <n v="1407532812"/>
    <n v="1404940812"/>
    <b v="0"/>
    <n v="0"/>
    <b v="0"/>
    <s v="photography/photobooks"/>
    <n v="0"/>
    <n v="0"/>
    <x v="8"/>
    <x v="20"/>
  </r>
  <r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0"/>
    <x v="2"/>
    <x v="0"/>
    <s v="USD"/>
    <n v="1435787137"/>
    <n v="1434577537"/>
    <b v="0"/>
    <n v="0"/>
    <b v="0"/>
    <s v="photography/photobooks"/>
    <n v="0"/>
    <n v="0"/>
    <x v="8"/>
    <x v="20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0"/>
    <x v="2"/>
    <x v="0"/>
    <s v="USD"/>
    <n v="1428035850"/>
    <n v="1425447450"/>
    <b v="0"/>
    <n v="0"/>
    <b v="0"/>
    <s v="photography/photobooks"/>
    <n v="0"/>
    <n v="0"/>
    <x v="8"/>
    <x v="20"/>
  </r>
  <r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050"/>
    <x v="0"/>
    <x v="0"/>
    <s v="USD"/>
    <n v="1362211140"/>
    <n v="1359421403"/>
    <b v="0"/>
    <n v="25"/>
    <b v="1"/>
    <s v="music/rock"/>
    <n v="262.5"/>
    <n v="42"/>
    <x v="4"/>
    <x v="11"/>
  </r>
  <r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0"/>
    <x v="2"/>
    <x v="1"/>
    <s v="GBP"/>
    <n v="1422256341"/>
    <n v="1419664341"/>
    <b v="0"/>
    <n v="0"/>
    <b v="0"/>
    <s v="games/mobile games"/>
    <n v="0"/>
    <n v="0"/>
    <x v="6"/>
    <x v="18"/>
  </r>
  <r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0"/>
    <x v="2"/>
    <x v="0"/>
    <s v="USD"/>
    <n v="1402600085"/>
    <n v="1400008085"/>
    <b v="0"/>
    <n v="2"/>
    <b v="0"/>
    <s v="games/mobile games"/>
    <n v="0.4"/>
    <n v="5"/>
    <x v="6"/>
    <x v="18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0"/>
    <x v="2"/>
    <x v="0"/>
    <s v="USD"/>
    <n v="1478383912"/>
    <n v="1475791912"/>
    <b v="0"/>
    <n v="1"/>
    <b v="0"/>
    <s v="games/mobile games"/>
    <n v="0.05"/>
    <n v="10"/>
    <x v="6"/>
    <x v="18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0"/>
    <x v="2"/>
    <x v="0"/>
    <s v="USD"/>
    <n v="1483488249"/>
    <n v="1480896249"/>
    <b v="0"/>
    <n v="0"/>
    <b v="0"/>
    <s v="games/mobile games"/>
    <n v="0"/>
    <n v="0"/>
    <x v="6"/>
    <x v="18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36"/>
    <x v="2"/>
    <x v="5"/>
    <s v="CAD"/>
    <n v="1436373900"/>
    <n v="1433861210"/>
    <b v="0"/>
    <n v="2"/>
    <b v="0"/>
    <s v="games/mobile games"/>
    <n v="0.45"/>
    <n v="18"/>
    <x v="6"/>
    <x v="18"/>
  </r>
  <r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51"/>
    <x v="2"/>
    <x v="0"/>
    <s v="USD"/>
    <n v="1470519308"/>
    <n v="1465335308"/>
    <b v="0"/>
    <n v="3"/>
    <b v="0"/>
    <s v="games/mobile games"/>
    <n v="0.51"/>
    <n v="17"/>
    <x v="6"/>
    <x v="18"/>
  </r>
  <r>
    <n v="0"/>
    <x v="2"/>
    <x v="2"/>
    <s v="AUD"/>
    <n v="1402901405"/>
    <n v="1400309405"/>
    <b v="0"/>
    <n v="0"/>
    <b v="0"/>
    <s v="games/mobile games"/>
    <n v="0"/>
    <n v="0"/>
    <x v="6"/>
    <x v="18"/>
  </r>
  <r>
    <n v="0"/>
    <x v="2"/>
    <x v="0"/>
    <s v="USD"/>
    <n v="1425170525"/>
    <n v="1422664925"/>
    <b v="0"/>
    <n v="0"/>
    <b v="0"/>
    <s v="games/mobile games"/>
    <n v="0"/>
    <n v="0"/>
    <x v="6"/>
    <x v="18"/>
  </r>
  <r>
    <n v="0"/>
    <x v="2"/>
    <x v="2"/>
    <s v="AUD"/>
    <n v="1402618355"/>
    <n v="1400026355"/>
    <b v="0"/>
    <n v="0"/>
    <b v="0"/>
    <s v="games/mobile games"/>
    <n v="0"/>
    <n v="0"/>
    <x v="6"/>
    <x v="18"/>
  </r>
  <r>
    <n v="6"/>
    <x v="2"/>
    <x v="3"/>
    <s v="EUR"/>
    <n v="1457966129"/>
    <n v="1455377729"/>
    <b v="0"/>
    <n v="2"/>
    <b v="0"/>
    <s v="games/mobile games"/>
    <n v="0.12"/>
    <n v="3"/>
    <x v="6"/>
    <x v="18"/>
  </r>
  <r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2"/>
    <x v="2"/>
    <x v="9"/>
    <s v="EUR"/>
    <n v="1425495447"/>
    <n v="1422903447"/>
    <b v="0"/>
    <n v="3"/>
    <b v="0"/>
    <s v="technology/gadgets"/>
    <n v="1.2"/>
    <n v="4"/>
    <x v="2"/>
    <x v="29"/>
  </r>
  <r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"/>
    <x v="2"/>
    <x v="0"/>
    <s v="USD"/>
    <n v="1451752021"/>
    <n v="1447864021"/>
    <b v="0"/>
    <n v="2"/>
    <b v="0"/>
    <s v="technology/gadgets"/>
    <n v="0.1"/>
    <n v="25"/>
    <x v="2"/>
    <x v="29"/>
  </r>
  <r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8"/>
    <x v="2"/>
    <x v="0"/>
    <s v="USD"/>
    <n v="1409620222"/>
    <n v="1407892222"/>
    <b v="0"/>
    <n v="4"/>
    <b v="0"/>
    <s v="technology/gadgets"/>
    <n v="1.6"/>
    <n v="2"/>
    <x v="2"/>
    <x v="29"/>
  </r>
  <r>
    <n v="102"/>
    <x v="2"/>
    <x v="0"/>
    <s v="USD"/>
    <n v="1478542375"/>
    <n v="1476378775"/>
    <b v="0"/>
    <n v="6"/>
    <b v="0"/>
    <s v="technology/gadgets"/>
    <n v="0.51"/>
    <n v="17"/>
    <x v="2"/>
    <x v="29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0"/>
    <x v="2"/>
    <x v="7"/>
    <s v="HKD"/>
    <n v="1480863887"/>
    <n v="1478268287"/>
    <b v="0"/>
    <n v="0"/>
    <b v="0"/>
    <s v="photography/people"/>
    <n v="0"/>
    <n v="0"/>
    <x v="8"/>
    <x v="31"/>
  </r>
  <r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"/>
    <x v="2"/>
    <x v="1"/>
    <s v="GBP"/>
    <n v="1457947483"/>
    <n v="1455359083"/>
    <b v="0"/>
    <n v="1"/>
    <b v="0"/>
    <s v="photography/people"/>
    <n v="0.05"/>
    <n v="1"/>
    <x v="8"/>
    <x v="31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"/>
    <x v="2"/>
    <x v="0"/>
    <s v="USD"/>
    <n v="1481473208"/>
    <n v="1478881208"/>
    <b v="0"/>
    <n v="1"/>
    <b v="0"/>
    <s v="photography/people"/>
    <n v="1"/>
    <n v="50"/>
    <x v="8"/>
    <x v="31"/>
  </r>
  <r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0"/>
    <x v="2"/>
    <x v="1"/>
    <s v="GBP"/>
    <n v="1450706837"/>
    <n v="1448114837"/>
    <b v="0"/>
    <n v="0"/>
    <b v="0"/>
    <s v="photography/people"/>
    <n v="0"/>
    <n v="0"/>
    <x v="8"/>
    <x v="31"/>
  </r>
  <r>
    <n v="0"/>
    <x v="2"/>
    <x v="0"/>
    <s v="USD"/>
    <n v="1481072942"/>
    <n v="1475885342"/>
    <b v="0"/>
    <n v="0"/>
    <b v="0"/>
    <s v="photography/people"/>
    <n v="0"/>
    <n v="0"/>
    <x v="8"/>
    <x v="31"/>
  </r>
  <r>
    <n v="78"/>
    <x v="2"/>
    <x v="5"/>
    <s v="CAD"/>
    <n v="1437082736"/>
    <n v="1435354736"/>
    <b v="0"/>
    <n v="3"/>
    <b v="0"/>
    <s v="photography/people"/>
    <n v="7.8"/>
    <n v="26"/>
    <x v="8"/>
    <x v="31"/>
  </r>
  <r>
    <n v="0"/>
    <x v="2"/>
    <x v="0"/>
    <s v="USD"/>
    <n v="1405021211"/>
    <n v="1402429211"/>
    <b v="0"/>
    <n v="0"/>
    <b v="0"/>
    <s v="photography/people"/>
    <n v="0"/>
    <n v="0"/>
    <x v="8"/>
    <x v="31"/>
  </r>
  <r>
    <n v="0"/>
    <x v="2"/>
    <x v="0"/>
    <s v="USD"/>
    <n v="1409091612"/>
    <n v="1406499612"/>
    <b v="0"/>
    <n v="0"/>
    <b v="0"/>
    <s v="photography/people"/>
    <n v="0"/>
    <n v="0"/>
    <x v="8"/>
    <x v="31"/>
  </r>
  <r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"/>
    <x v="2"/>
    <x v="0"/>
    <s v="USD"/>
    <n v="1268636340"/>
    <n v="1263982307"/>
    <b v="0"/>
    <n v="5"/>
    <b v="0"/>
    <s v="games/video games"/>
    <n v="10"/>
    <n v="10"/>
    <x v="6"/>
    <x v="17"/>
  </r>
  <r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10"/>
    <x v="2"/>
    <x v="0"/>
    <s v="USD"/>
    <n v="1418080887"/>
    <n v="1415488887"/>
    <b v="0"/>
    <n v="2"/>
    <b v="0"/>
    <s v="games/video games"/>
    <n v="0.05"/>
    <n v="5"/>
    <x v="6"/>
    <x v="17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0"/>
    <x v="2"/>
    <x v="0"/>
    <s v="USD"/>
    <n v="1415947159"/>
    <n v="1413351559"/>
    <b v="0"/>
    <n v="0"/>
    <b v="0"/>
    <s v="games/video games"/>
    <n v="0"/>
    <n v="0"/>
    <x v="6"/>
    <x v="17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25"/>
    <x v="2"/>
    <x v="0"/>
    <s v="USD"/>
    <n v="1279738800"/>
    <n v="1275599812"/>
    <b v="0"/>
    <n v="5"/>
    <b v="0"/>
    <s v="games/video games"/>
    <n v="11.25"/>
    <n v="45"/>
    <x v="6"/>
    <x v="17"/>
  </r>
  <r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1"/>
    <x v="2"/>
    <x v="0"/>
    <s v="USD"/>
    <n v="1455207510"/>
    <n v="1453997910"/>
    <b v="0"/>
    <n v="1"/>
    <b v="0"/>
    <s v="games/video games"/>
    <n v="0.02"/>
    <n v="1"/>
    <x v="6"/>
    <x v="17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"/>
    <x v="2"/>
    <x v="1"/>
    <s v="GBP"/>
    <n v="1427992582"/>
    <n v="1425404182"/>
    <b v="0"/>
    <n v="2"/>
    <b v="0"/>
    <s v="games/video games"/>
    <n v="2"/>
    <n v="1"/>
    <x v="6"/>
    <x v="17"/>
  </r>
  <r>
    <n v="0"/>
    <x v="2"/>
    <x v="0"/>
    <s v="USD"/>
    <n v="1280534400"/>
    <n v="1277512556"/>
    <b v="0"/>
    <n v="0"/>
    <b v="0"/>
    <s v="games/video games"/>
    <n v="0"/>
    <n v="0"/>
    <x v="6"/>
    <x v="17"/>
  </r>
  <r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"/>
    <x v="2"/>
    <x v="0"/>
    <s v="USD"/>
    <n v="1390921827"/>
    <n v="1389193827"/>
    <b v="0"/>
    <n v="2"/>
    <b v="0"/>
    <s v="games/video games"/>
    <n v="0.8"/>
    <n v="1"/>
    <x v="6"/>
    <x v="17"/>
  </r>
  <r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932"/>
    <x v="0"/>
    <x v="0"/>
    <s v="USD"/>
    <n v="1417813618"/>
    <n v="1413922018"/>
    <b v="0"/>
    <n v="32"/>
    <b v="1"/>
    <s v="music/rock"/>
    <n v="146.6"/>
    <n v="91.625"/>
    <x v="4"/>
    <x v="11"/>
  </r>
  <r>
    <n v="180"/>
    <x v="0"/>
    <x v="0"/>
    <s v="USD"/>
    <n v="1347672937"/>
    <n v="1346463337"/>
    <b v="0"/>
    <n v="8"/>
    <b v="1"/>
    <s v="music/rock"/>
    <n v="120"/>
    <n v="22.5"/>
    <x v="4"/>
    <x v="11"/>
  </r>
  <r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1"/>
    <x v="0"/>
    <x v="0"/>
    <s v="USD"/>
    <n v="1340733600"/>
    <n v="1339098689"/>
    <b v="0"/>
    <n v="25"/>
    <b v="1"/>
    <s v="music/rock"/>
    <n v="100.1"/>
    <n v="40.04"/>
    <x v="4"/>
    <x v="11"/>
  </r>
  <r>
    <n v="1611"/>
    <x v="0"/>
    <x v="0"/>
    <s v="USD"/>
    <n v="1386372120"/>
    <n v="1382659060"/>
    <b v="0"/>
    <n v="25"/>
    <b v="1"/>
    <s v="music/rock"/>
    <n v="107.4"/>
    <n v="64.44"/>
    <x v="4"/>
    <x v="11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120"/>
    <x v="3"/>
    <x v="0"/>
    <s v="USD"/>
    <n v="1490033247"/>
    <n v="1489428447"/>
    <b v="0"/>
    <n v="4"/>
    <b v="0"/>
    <s v="food/small batch"/>
    <n v="48"/>
    <n v="30"/>
    <x v="7"/>
    <x v="33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08"/>
    <x v="3"/>
    <x v="0"/>
    <s v="USD"/>
    <n v="1493571600"/>
    <n v="1489106948"/>
    <b v="0"/>
    <n v="1"/>
    <b v="0"/>
    <s v="food/small batch"/>
    <n v="0.72"/>
    <n v="108"/>
    <x v="7"/>
    <x v="33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0"/>
    <x v="1"/>
    <x v="0"/>
    <s v="USD"/>
    <n v="1436729504"/>
    <n v="1434137504"/>
    <b v="0"/>
    <n v="0"/>
    <b v="0"/>
    <s v="technology/web"/>
    <n v="0"/>
    <n v="0"/>
    <x v="2"/>
    <x v="7"/>
  </r>
  <r>
    <n v="0"/>
    <x v="1"/>
    <x v="0"/>
    <s v="USD"/>
    <n v="1412571600"/>
    <n v="1410799870"/>
    <b v="0"/>
    <n v="0"/>
    <b v="0"/>
    <s v="technology/web"/>
    <n v="0"/>
    <n v="0"/>
    <x v="2"/>
    <x v="7"/>
  </r>
  <r>
    <n v="300"/>
    <x v="1"/>
    <x v="0"/>
    <s v="USD"/>
    <n v="1452282420"/>
    <n v="1447962505"/>
    <b v="0"/>
    <n v="1"/>
    <b v="0"/>
    <s v="technology/web"/>
    <n v="3"/>
    <n v="300"/>
    <x v="2"/>
    <x v="7"/>
  </r>
  <r>
    <n v="1"/>
    <x v="1"/>
    <x v="5"/>
    <s v="CAD"/>
    <n v="1466789269"/>
    <n v="1464197269"/>
    <b v="0"/>
    <n v="1"/>
    <b v="0"/>
    <s v="technology/web"/>
    <n v="0.1"/>
    <n v="1"/>
    <x v="2"/>
    <x v="7"/>
  </r>
  <r>
    <n v="0"/>
    <x v="1"/>
    <x v="0"/>
    <s v="USD"/>
    <n v="1427845140"/>
    <n v="1424822556"/>
    <b v="0"/>
    <n v="0"/>
    <b v="0"/>
    <s v="technology/web"/>
    <n v="0"/>
    <n v="0"/>
    <x v="2"/>
    <x v="7"/>
  </r>
  <r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5"/>
    <x v="1"/>
    <x v="0"/>
    <s v="USD"/>
    <n v="1472135676"/>
    <n v="1469543676"/>
    <b v="0"/>
    <n v="1"/>
    <b v="0"/>
    <s v="technology/web"/>
    <n v="1.5"/>
    <n v="15"/>
    <x v="2"/>
    <x v="7"/>
  </r>
  <r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0"/>
    <x v="1"/>
    <x v="11"/>
    <s v="SEK"/>
    <n v="1439318228"/>
    <n v="1436812628"/>
    <b v="0"/>
    <n v="0"/>
    <b v="0"/>
    <s v="technology/web"/>
    <n v="0"/>
    <n v="0"/>
    <x v="2"/>
    <x v="7"/>
  </r>
  <r>
    <n v="0"/>
    <x v="1"/>
    <x v="17"/>
    <s v="EUR"/>
    <n v="1483474370"/>
    <n v="1480882370"/>
    <b v="0"/>
    <n v="0"/>
    <b v="0"/>
    <s v="technology/web"/>
    <n v="0"/>
    <n v="0"/>
    <x v="2"/>
    <x v="7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0"/>
    <x v="1"/>
    <x v="0"/>
    <s v="USD"/>
    <n v="1433603552"/>
    <n v="1428419552"/>
    <b v="0"/>
    <n v="0"/>
    <b v="0"/>
    <s v="technology/web"/>
    <n v="0"/>
    <n v="0"/>
    <x v="2"/>
    <x v="7"/>
  </r>
  <r>
    <n v="0"/>
    <x v="1"/>
    <x v="0"/>
    <s v="USD"/>
    <n v="1429632822"/>
    <n v="1428596022"/>
    <b v="0"/>
    <n v="0"/>
    <b v="0"/>
    <s v="technology/web"/>
    <n v="0"/>
    <n v="0"/>
    <x v="2"/>
    <x v="7"/>
  </r>
  <r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55"/>
    <x v="1"/>
    <x v="2"/>
    <s v="AUD"/>
    <n v="1430604136"/>
    <n v="1428012136"/>
    <b v="0"/>
    <n v="2"/>
    <b v="0"/>
    <s v="technology/web"/>
    <n v="0.6875"/>
    <n v="27.5"/>
    <x v="2"/>
    <x v="7"/>
  </r>
  <r>
    <n v="0"/>
    <x v="1"/>
    <x v="9"/>
    <s v="EUR"/>
    <n v="1433530104"/>
    <n v="1430938104"/>
    <b v="0"/>
    <n v="0"/>
    <b v="0"/>
    <s v="technology/web"/>
    <n v="0"/>
    <n v="0"/>
    <x v="2"/>
    <x v="7"/>
  </r>
  <r>
    <n v="0"/>
    <x v="1"/>
    <x v="1"/>
    <s v="GBP"/>
    <n v="1445093578"/>
    <n v="1442501578"/>
    <b v="0"/>
    <n v="0"/>
    <b v="0"/>
    <s v="technology/web"/>
    <n v="0"/>
    <n v="0"/>
    <x v="2"/>
    <x v="7"/>
  </r>
  <r>
    <n v="0"/>
    <x v="1"/>
    <x v="1"/>
    <s v="GBP"/>
    <n v="1422664740"/>
    <n v="1417818036"/>
    <b v="0"/>
    <n v="0"/>
    <b v="0"/>
    <s v="technology/web"/>
    <n v="0"/>
    <n v="0"/>
    <x v="2"/>
    <x v="7"/>
  </r>
  <r>
    <n v="1101"/>
    <x v="1"/>
    <x v="0"/>
    <s v="USD"/>
    <n v="1438616124"/>
    <n v="1433432124"/>
    <b v="0"/>
    <n v="3"/>
    <b v="0"/>
    <s v="technology/web"/>
    <n v="14.68"/>
    <n v="367"/>
    <x v="2"/>
    <x v="7"/>
  </r>
  <r>
    <n v="2"/>
    <x v="1"/>
    <x v="5"/>
    <s v="CAD"/>
    <n v="1454864280"/>
    <n v="1452272280"/>
    <b v="0"/>
    <n v="1"/>
    <b v="0"/>
    <s v="technology/web"/>
    <n v="0.04"/>
    <n v="2"/>
    <x v="2"/>
    <x v="7"/>
  </r>
  <r>
    <n v="0"/>
    <x v="1"/>
    <x v="5"/>
    <s v="CAD"/>
    <n v="1462053600"/>
    <n v="1459975008"/>
    <b v="0"/>
    <n v="0"/>
    <b v="0"/>
    <s v="technology/web"/>
    <n v="0"/>
    <n v="0"/>
    <x v="2"/>
    <x v="7"/>
  </r>
  <r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0"/>
    <x v="1"/>
    <x v="0"/>
    <s v="USD"/>
    <n v="1451348200"/>
    <n v="1447460200"/>
    <b v="0"/>
    <n v="0"/>
    <b v="0"/>
    <s v="technology/web"/>
    <n v="0"/>
    <n v="0"/>
    <x v="2"/>
    <x v="7"/>
  </r>
  <r>
    <n v="0"/>
    <x v="1"/>
    <x v="0"/>
    <s v="USD"/>
    <n v="1445898356"/>
    <n v="1441146356"/>
    <b v="0"/>
    <n v="0"/>
    <b v="0"/>
    <s v="technology/web"/>
    <n v="0"/>
    <n v="0"/>
    <x v="2"/>
    <x v="7"/>
  </r>
  <r>
    <n v="0"/>
    <x v="1"/>
    <x v="13"/>
    <s v="EUR"/>
    <n v="1453071600"/>
    <n v="1449596425"/>
    <b v="0"/>
    <n v="0"/>
    <b v="0"/>
    <s v="technology/web"/>
    <n v="0"/>
    <n v="0"/>
    <x v="2"/>
    <x v="7"/>
  </r>
  <r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100"/>
    <x v="1"/>
    <x v="0"/>
    <s v="USD"/>
    <n v="1429028365"/>
    <n v="1425143965"/>
    <b v="0"/>
    <n v="2"/>
    <b v="0"/>
    <s v="technology/web"/>
    <n v="0.25"/>
    <n v="50"/>
    <x v="2"/>
    <x v="7"/>
  </r>
  <r>
    <n v="0"/>
    <x v="1"/>
    <x v="0"/>
    <s v="USD"/>
    <n v="1455132611"/>
    <n v="1452540611"/>
    <b v="0"/>
    <n v="0"/>
    <b v="0"/>
    <s v="technology/web"/>
    <n v="0"/>
    <n v="0"/>
    <x v="2"/>
    <x v="7"/>
  </r>
  <r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0"/>
    <x v="1"/>
    <x v="0"/>
    <s v="USD"/>
    <n v="1435257596"/>
    <n v="1432665596"/>
    <b v="0"/>
    <n v="0"/>
    <b v="0"/>
    <s v="technology/web"/>
    <n v="0"/>
    <n v="0"/>
    <x v="2"/>
    <x v="7"/>
  </r>
  <r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0"/>
    <x v="1"/>
    <x v="0"/>
    <s v="USD"/>
    <n v="1473451437"/>
    <n v="1470859437"/>
    <b v="0"/>
    <n v="0"/>
    <b v="0"/>
    <s v="technology/web"/>
    <n v="0"/>
    <n v="0"/>
    <x v="2"/>
    <x v="7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0"/>
    <x v="1"/>
    <x v="5"/>
    <s v="CAD"/>
    <n v="1480110783"/>
    <n v="1477515183"/>
    <b v="0"/>
    <n v="0"/>
    <b v="0"/>
    <s v="technology/web"/>
    <n v="0"/>
    <n v="0"/>
    <x v="2"/>
    <x v="7"/>
  </r>
  <r>
    <n v="0"/>
    <x v="1"/>
    <x v="0"/>
    <s v="USD"/>
    <n v="1440548330"/>
    <n v="1438042730"/>
    <b v="0"/>
    <n v="0"/>
    <b v="0"/>
    <s v="technology/web"/>
    <n v="0"/>
    <n v="0"/>
    <x v="2"/>
    <x v="7"/>
  </r>
  <r>
    <n v="0"/>
    <x v="1"/>
    <x v="0"/>
    <s v="USD"/>
    <n v="1444004616"/>
    <n v="1440116616"/>
    <b v="0"/>
    <n v="0"/>
    <b v="0"/>
    <s v="technology/web"/>
    <n v="0"/>
    <n v="0"/>
    <x v="2"/>
    <x v="7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75"/>
    <x v="1"/>
    <x v="0"/>
    <s v="USD"/>
    <n v="1438662603"/>
    <n v="1436502603"/>
    <b v="0"/>
    <n v="2"/>
    <b v="0"/>
    <s v="technology/web"/>
    <n v="2.5"/>
    <n v="37.5"/>
    <x v="2"/>
    <x v="7"/>
  </r>
  <r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8"/>
    <x v="1"/>
    <x v="0"/>
    <s v="USD"/>
    <n v="1415932643"/>
    <n v="1413337043"/>
    <b v="0"/>
    <n v="8"/>
    <b v="0"/>
    <s v="technology/web"/>
    <n v="0.8"/>
    <n v="1"/>
    <x v="2"/>
    <x v="7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0"/>
    <x v="1"/>
    <x v="5"/>
    <s v="CAD"/>
    <n v="1420920424"/>
    <n v="1415736424"/>
    <b v="0"/>
    <n v="0"/>
    <b v="0"/>
    <s v="technology/web"/>
    <n v="0"/>
    <n v="0"/>
    <x v="2"/>
    <x v="7"/>
  </r>
  <r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30"/>
    <x v="1"/>
    <x v="6"/>
    <s v="EUR"/>
    <n v="1437861540"/>
    <n v="1435160452"/>
    <b v="0"/>
    <n v="1"/>
    <b v="0"/>
    <s v="technology/web"/>
    <n v="0.1875"/>
    <n v="30"/>
    <x v="2"/>
    <x v="7"/>
  </r>
  <r>
    <n v="0"/>
    <x v="1"/>
    <x v="2"/>
    <s v="AUD"/>
    <n v="1420352264"/>
    <n v="1416896264"/>
    <b v="0"/>
    <n v="0"/>
    <b v="0"/>
    <s v="technology/web"/>
    <n v="0"/>
    <n v="0"/>
    <x v="2"/>
    <x v="7"/>
  </r>
  <r>
    <n v="25"/>
    <x v="1"/>
    <x v="0"/>
    <s v="USD"/>
    <n v="1427825044"/>
    <n v="1425236644"/>
    <b v="0"/>
    <n v="1"/>
    <b v="0"/>
    <s v="technology/web"/>
    <n v="0.125"/>
    <n v="25"/>
    <x v="2"/>
    <x v="7"/>
  </r>
  <r>
    <n v="0"/>
    <x v="1"/>
    <x v="0"/>
    <s v="USD"/>
    <n v="1446087223"/>
    <n v="1443495223"/>
    <b v="0"/>
    <n v="0"/>
    <b v="0"/>
    <s v="technology/web"/>
    <n v="0"/>
    <n v="0"/>
    <x v="2"/>
    <x v="7"/>
  </r>
  <r>
    <n v="50"/>
    <x v="1"/>
    <x v="0"/>
    <s v="USD"/>
    <n v="1439048017"/>
    <n v="1436456017"/>
    <b v="0"/>
    <n v="1"/>
    <b v="0"/>
    <s v="technology/web"/>
    <n v="0.05"/>
    <n v="50"/>
    <x v="2"/>
    <x v="7"/>
  </r>
  <r>
    <n v="3"/>
    <x v="1"/>
    <x v="17"/>
    <s v="EUR"/>
    <n v="1424940093"/>
    <n v="1422348093"/>
    <b v="0"/>
    <n v="2"/>
    <b v="0"/>
    <s v="technology/web"/>
    <n v="0.06"/>
    <n v="1.5"/>
    <x v="2"/>
    <x v="7"/>
  </r>
  <r>
    <n v="0"/>
    <x v="1"/>
    <x v="0"/>
    <s v="USD"/>
    <n v="1484038620"/>
    <n v="1481597687"/>
    <b v="0"/>
    <n v="0"/>
    <b v="0"/>
    <s v="technology/web"/>
    <n v="0"/>
    <n v="0"/>
    <x v="2"/>
    <x v="7"/>
  </r>
  <r>
    <n v="10"/>
    <x v="1"/>
    <x v="16"/>
    <s v="CHF"/>
    <n v="1444940558"/>
    <n v="1442348558"/>
    <b v="0"/>
    <n v="1"/>
    <b v="0"/>
    <s v="technology/web"/>
    <n v="0.2"/>
    <n v="10"/>
    <x v="2"/>
    <x v="7"/>
  </r>
  <r>
    <n v="0"/>
    <x v="1"/>
    <x v="0"/>
    <s v="USD"/>
    <n v="1420233256"/>
    <n v="1417641256"/>
    <b v="0"/>
    <n v="0"/>
    <b v="0"/>
    <s v="technology/web"/>
    <n v="0"/>
    <n v="0"/>
    <x v="2"/>
    <x v="7"/>
  </r>
  <r>
    <n v="0"/>
    <x v="1"/>
    <x v="0"/>
    <s v="USD"/>
    <n v="1435874384"/>
    <n v="1433282384"/>
    <b v="0"/>
    <n v="0"/>
    <b v="0"/>
    <s v="technology/web"/>
    <n v="0"/>
    <n v="0"/>
    <x v="2"/>
    <x v="7"/>
  </r>
  <r>
    <n v="0"/>
    <x v="1"/>
    <x v="11"/>
    <s v="SEK"/>
    <n v="1418934506"/>
    <n v="1415910506"/>
    <b v="0"/>
    <n v="0"/>
    <b v="0"/>
    <s v="technology/web"/>
    <n v="0"/>
    <n v="0"/>
    <x v="2"/>
    <x v="7"/>
  </r>
  <r>
    <n v="0"/>
    <x v="1"/>
    <x v="2"/>
    <s v="AUD"/>
    <n v="1460615164"/>
    <n v="1458023164"/>
    <b v="0"/>
    <n v="0"/>
    <b v="0"/>
    <s v="technology/web"/>
    <n v="0"/>
    <n v="0"/>
    <x v="2"/>
    <x v="7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0"/>
    <x v="2"/>
    <x v="0"/>
    <s v="USD"/>
    <n v="1451782607"/>
    <n v="1449190607"/>
    <b v="0"/>
    <n v="0"/>
    <b v="0"/>
    <s v="food/food trucks"/>
    <n v="0"/>
    <n v="0"/>
    <x v="7"/>
    <x v="19"/>
  </r>
  <r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30"/>
    <x v="2"/>
    <x v="0"/>
    <s v="USD"/>
    <n v="1415247757"/>
    <n v="1412652157"/>
    <b v="0"/>
    <n v="2"/>
    <b v="0"/>
    <s v="food/food trucks"/>
    <n v="0.2"/>
    <n v="15"/>
    <x v="7"/>
    <x v="19"/>
  </r>
  <r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0"/>
    <x v="2"/>
    <x v="2"/>
    <s v="AUD"/>
    <n v="1441619275"/>
    <n v="1439027275"/>
    <b v="0"/>
    <n v="0"/>
    <b v="0"/>
    <s v="food/food trucks"/>
    <n v="0"/>
    <n v="0"/>
    <x v="7"/>
    <x v="19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0"/>
    <x v="2"/>
    <x v="6"/>
    <s v="EUR"/>
    <n v="1480185673"/>
    <n v="1476294073"/>
    <b v="0"/>
    <n v="0"/>
    <b v="0"/>
    <s v="food/food trucks"/>
    <n v="0"/>
    <n v="0"/>
    <x v="7"/>
    <x v="19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0"/>
    <x v="2"/>
    <x v="0"/>
    <s v="USD"/>
    <n v="1407705187"/>
    <n v="1405113187"/>
    <b v="0"/>
    <n v="0"/>
    <b v="0"/>
    <s v="food/food trucks"/>
    <n v="0"/>
    <n v="0"/>
    <x v="7"/>
    <x v="19"/>
  </r>
  <r>
    <n v="5"/>
    <x v="2"/>
    <x v="0"/>
    <s v="USD"/>
    <n v="1427225644"/>
    <n v="1422045244"/>
    <b v="0"/>
    <n v="5"/>
    <b v="0"/>
    <s v="food/food trucks"/>
    <n v="0.02"/>
    <n v="1"/>
    <x v="7"/>
    <x v="19"/>
  </r>
  <r>
    <n v="0"/>
    <x v="2"/>
    <x v="0"/>
    <s v="USD"/>
    <n v="1424281389"/>
    <n v="1419097389"/>
    <b v="0"/>
    <n v="0"/>
    <b v="0"/>
    <s v="food/food trucks"/>
    <n v="0"/>
    <n v="0"/>
    <x v="7"/>
    <x v="19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1"/>
    <x v="2"/>
    <x v="0"/>
    <s v="USD"/>
    <n v="1426091036"/>
    <n v="1423502636"/>
    <b v="0"/>
    <n v="1"/>
    <b v="0"/>
    <s v="food/food trucks"/>
    <n v="0.2"/>
    <n v="1"/>
    <x v="7"/>
    <x v="19"/>
  </r>
  <r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0"/>
    <x v="2"/>
    <x v="0"/>
    <s v="USD"/>
    <n v="1439006692"/>
    <n v="1433822692"/>
    <b v="0"/>
    <n v="0"/>
    <b v="0"/>
    <s v="food/food trucks"/>
    <n v="0"/>
    <n v="0"/>
    <x v="7"/>
    <x v="19"/>
  </r>
  <r>
    <n v="1"/>
    <x v="2"/>
    <x v="0"/>
    <s v="USD"/>
    <n v="1458715133"/>
    <n v="1455262733"/>
    <b v="0"/>
    <n v="1"/>
    <b v="0"/>
    <s v="food/food trucks"/>
    <n v="2E-3"/>
    <n v="1"/>
    <x v="7"/>
    <x v="19"/>
  </r>
  <r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1"/>
    <x v="2"/>
    <x v="0"/>
    <s v="USD"/>
    <n v="1455246504"/>
    <n v="1452654504"/>
    <b v="0"/>
    <n v="2"/>
    <b v="0"/>
    <s v="food/food trucks"/>
    <n v="0.7"/>
    <n v="10.5"/>
    <x v="7"/>
    <x v="19"/>
  </r>
  <r>
    <n v="2"/>
    <x v="2"/>
    <x v="0"/>
    <s v="USD"/>
    <n v="1467080613"/>
    <n v="1461896613"/>
    <b v="0"/>
    <n v="2"/>
    <b v="0"/>
    <s v="food/food trucks"/>
    <n v="2E-3"/>
    <n v="1"/>
    <x v="7"/>
    <x v="19"/>
  </r>
  <r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0"/>
    <x v="2"/>
    <x v="0"/>
    <s v="USD"/>
    <n v="1456608943"/>
    <n v="1454016943"/>
    <b v="0"/>
    <n v="0"/>
    <b v="0"/>
    <s v="food/food trucks"/>
    <n v="0"/>
    <n v="0"/>
    <x v="7"/>
    <x v="19"/>
  </r>
  <r>
    <n v="26"/>
    <x v="2"/>
    <x v="0"/>
    <s v="USD"/>
    <n v="1438662474"/>
    <n v="1435206474"/>
    <b v="0"/>
    <n v="2"/>
    <b v="0"/>
    <s v="food/food trucks"/>
    <n v="0.13"/>
    <n v="13"/>
    <x v="7"/>
    <x v="19"/>
  </r>
  <r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0"/>
    <x v="2"/>
    <x v="0"/>
    <s v="USD"/>
    <n v="1426615200"/>
    <n v="1422400188"/>
    <b v="0"/>
    <n v="0"/>
    <b v="0"/>
    <s v="food/food trucks"/>
    <n v="0"/>
    <n v="0"/>
    <x v="7"/>
    <x v="19"/>
  </r>
  <r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0"/>
    <x v="2"/>
    <x v="0"/>
    <s v="USD"/>
    <n v="1445197129"/>
    <n v="1442605129"/>
    <b v="0"/>
    <n v="0"/>
    <b v="0"/>
    <s v="food/food trucks"/>
    <n v="0"/>
    <n v="0"/>
    <x v="7"/>
    <x v="19"/>
  </r>
  <r>
    <n v="10"/>
    <x v="2"/>
    <x v="18"/>
    <s v="EUR"/>
    <n v="1455399313"/>
    <n v="1452807313"/>
    <b v="0"/>
    <n v="2"/>
    <b v="0"/>
    <s v="food/food trucks"/>
    <n v="0.2"/>
    <n v="5"/>
    <x v="7"/>
    <x v="19"/>
  </r>
  <r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x v="0"/>
    <x v="0"/>
    <s v="USD"/>
    <n v="1444516084"/>
    <n v="1439332084"/>
    <b v="0"/>
    <n v="8"/>
    <b v="1"/>
    <s v="music/indie rock"/>
    <n v="100"/>
    <n v="250"/>
    <x v="4"/>
    <x v="14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0"/>
    <x v="2"/>
    <x v="0"/>
    <s v="USD"/>
    <n v="1465333560"/>
    <n v="1462743308"/>
    <b v="0"/>
    <n v="0"/>
    <b v="0"/>
    <s v="food/restaurants"/>
    <n v="0"/>
    <n v="0"/>
    <x v="7"/>
    <x v="34"/>
  </r>
  <r>
    <n v="0"/>
    <x v="2"/>
    <x v="0"/>
    <s v="USD"/>
    <n v="1416014534"/>
    <n v="1413418934"/>
    <b v="0"/>
    <n v="0"/>
    <b v="0"/>
    <s v="food/restaurants"/>
    <n v="0"/>
    <n v="0"/>
    <x v="7"/>
    <x v="34"/>
  </r>
  <r>
    <n v="0"/>
    <x v="2"/>
    <x v="0"/>
    <s v="USD"/>
    <n v="1426292416"/>
    <n v="1423704016"/>
    <b v="0"/>
    <n v="0"/>
    <b v="0"/>
    <s v="food/restaurants"/>
    <n v="0"/>
    <n v="0"/>
    <x v="7"/>
    <x v="34"/>
  </r>
  <r>
    <n v="30"/>
    <x v="2"/>
    <x v="1"/>
    <s v="GBP"/>
    <n v="1443906000"/>
    <n v="1441955269"/>
    <b v="0"/>
    <n v="2"/>
    <b v="0"/>
    <s v="food/restaurants"/>
    <n v="0.6"/>
    <n v="15"/>
    <x v="7"/>
    <x v="34"/>
  </r>
  <r>
    <n v="0"/>
    <x v="2"/>
    <x v="0"/>
    <s v="USD"/>
    <n v="1431308704"/>
    <n v="1428716704"/>
    <b v="0"/>
    <n v="0"/>
    <b v="0"/>
    <s v="food/restaurants"/>
    <n v="0"/>
    <n v="0"/>
    <x v="7"/>
    <x v="34"/>
  </r>
  <r>
    <n v="0"/>
    <x v="2"/>
    <x v="0"/>
    <s v="USD"/>
    <n v="1408056634"/>
    <n v="1405464634"/>
    <b v="0"/>
    <n v="0"/>
    <b v="0"/>
    <s v="food/restaurants"/>
    <n v="0"/>
    <n v="0"/>
    <x v="7"/>
    <x v="34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75"/>
    <x v="2"/>
    <x v="0"/>
    <s v="USD"/>
    <n v="1431647772"/>
    <n v="1426463772"/>
    <b v="0"/>
    <n v="2"/>
    <b v="0"/>
    <s v="food/restaurants"/>
    <n v="0.15"/>
    <n v="37.5"/>
    <x v="7"/>
    <x v="34"/>
  </r>
  <r>
    <n v="0"/>
    <x v="2"/>
    <x v="1"/>
    <s v="GBP"/>
    <n v="1454323413"/>
    <n v="1451731413"/>
    <b v="0"/>
    <n v="0"/>
    <b v="0"/>
    <s v="food/restaurants"/>
    <n v="0"/>
    <n v="0"/>
    <x v="7"/>
    <x v="34"/>
  </r>
  <r>
    <n v="0"/>
    <x v="2"/>
    <x v="0"/>
    <s v="USD"/>
    <n v="1418504561"/>
    <n v="1417208561"/>
    <b v="0"/>
    <n v="0"/>
    <b v="0"/>
    <s v="food/restaurants"/>
    <n v="0"/>
    <n v="0"/>
    <x v="7"/>
    <x v="34"/>
  </r>
  <r>
    <n v="0"/>
    <x v="2"/>
    <x v="12"/>
    <s v="EUR"/>
    <n v="1488067789"/>
    <n v="1482883789"/>
    <b v="0"/>
    <n v="0"/>
    <b v="0"/>
    <s v="food/restaurants"/>
    <n v="0"/>
    <n v="0"/>
    <x v="7"/>
    <x v="34"/>
  </r>
  <r>
    <n v="210"/>
    <x v="2"/>
    <x v="0"/>
    <s v="USD"/>
    <n v="1408526477"/>
    <n v="1407057677"/>
    <b v="0"/>
    <n v="4"/>
    <b v="0"/>
    <s v="food/restaurants"/>
    <n v="1.75"/>
    <n v="52.5"/>
    <x v="7"/>
    <x v="34"/>
  </r>
  <r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0"/>
    <x v="2"/>
    <x v="0"/>
    <s v="USD"/>
    <n v="1417279252"/>
    <n v="1414683652"/>
    <b v="0"/>
    <n v="0"/>
    <b v="0"/>
    <s v="food/restaurants"/>
    <n v="0"/>
    <n v="0"/>
    <x v="7"/>
    <x v="34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0"/>
    <x v="2"/>
    <x v="0"/>
    <s v="USD"/>
    <n v="1415899228"/>
    <n v="1413303628"/>
    <b v="0"/>
    <n v="0"/>
    <b v="0"/>
    <s v="food/restaurants"/>
    <n v="0"/>
    <n v="0"/>
    <x v="7"/>
    <x v="34"/>
  </r>
  <r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0"/>
    <x v="2"/>
    <x v="0"/>
    <s v="USD"/>
    <n v="1476559260"/>
    <n v="1472567085"/>
    <b v="0"/>
    <n v="0"/>
    <b v="0"/>
    <s v="food/restaurants"/>
    <n v="0"/>
    <n v="0"/>
    <x v="7"/>
    <x v="34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0"/>
    <x v="1"/>
    <x v="5"/>
    <s v="CAD"/>
    <n v="1444740089"/>
    <n v="1442148089"/>
    <b v="0"/>
    <n v="0"/>
    <b v="0"/>
    <s v="food/food trucks"/>
    <n v="0"/>
    <n v="0"/>
    <x v="7"/>
    <x v="19"/>
  </r>
  <r>
    <n v="75"/>
    <x v="1"/>
    <x v="12"/>
    <s v="EUR"/>
    <n v="1476189339"/>
    <n v="1471005339"/>
    <b v="0"/>
    <n v="3"/>
    <b v="0"/>
    <s v="food/food trucks"/>
    <n v="0.75"/>
    <n v="25"/>
    <x v="7"/>
    <x v="19"/>
  </r>
  <r>
    <n v="0"/>
    <x v="1"/>
    <x v="0"/>
    <s v="USD"/>
    <n v="1438226451"/>
    <n v="1433042451"/>
    <b v="0"/>
    <n v="0"/>
    <b v="0"/>
    <s v="food/food trucks"/>
    <n v="0"/>
    <n v="0"/>
    <x v="7"/>
    <x v="19"/>
  </r>
  <r>
    <n v="0"/>
    <x v="1"/>
    <x v="5"/>
    <s v="CAD"/>
    <n v="1406854699"/>
    <n v="1404262699"/>
    <b v="0"/>
    <n v="0"/>
    <b v="0"/>
    <s v="food/food trucks"/>
    <n v="0"/>
    <n v="0"/>
    <x v="7"/>
    <x v="19"/>
  </r>
  <r>
    <n v="100"/>
    <x v="1"/>
    <x v="0"/>
    <s v="USD"/>
    <n v="1462827000"/>
    <n v="1457710589"/>
    <b v="0"/>
    <n v="1"/>
    <b v="0"/>
    <s v="food/food trucks"/>
    <n v="1"/>
    <n v="100"/>
    <x v="7"/>
    <x v="19"/>
  </r>
  <r>
    <n v="0"/>
    <x v="1"/>
    <x v="0"/>
    <s v="USD"/>
    <n v="1408663948"/>
    <n v="1406071948"/>
    <b v="0"/>
    <n v="0"/>
    <b v="0"/>
    <s v="food/food trucks"/>
    <n v="0"/>
    <n v="0"/>
    <x v="7"/>
    <x v="19"/>
  </r>
  <r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50"/>
    <x v="1"/>
    <x v="1"/>
    <s v="GBP"/>
    <n v="1472745594"/>
    <n v="1470153594"/>
    <b v="0"/>
    <n v="1"/>
    <b v="0"/>
    <s v="food/food trucks"/>
    <n v="0.5"/>
    <n v="50"/>
    <x v="7"/>
    <x v="19"/>
  </r>
  <r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0"/>
    <x v="1"/>
    <x v="2"/>
    <s v="AUD"/>
    <n v="1463645521"/>
    <n v="1458461521"/>
    <b v="0"/>
    <n v="4"/>
    <b v="0"/>
    <s v="food/food trucks"/>
    <n v="0.25"/>
    <n v="62.5"/>
    <x v="7"/>
    <x v="19"/>
  </r>
  <r>
    <n v="0"/>
    <x v="1"/>
    <x v="0"/>
    <s v="USD"/>
    <n v="1428893517"/>
    <n v="1426301517"/>
    <b v="0"/>
    <n v="0"/>
    <b v="0"/>
    <s v="food/food trucks"/>
    <n v="0"/>
    <n v="0"/>
    <x v="7"/>
    <x v="19"/>
  </r>
  <r>
    <n v="0"/>
    <x v="1"/>
    <x v="0"/>
    <s v="USD"/>
    <n v="1408803149"/>
    <n v="1404915149"/>
    <b v="0"/>
    <n v="0"/>
    <b v="0"/>
    <s v="food/food trucks"/>
    <n v="0"/>
    <n v="0"/>
    <x v="7"/>
    <x v="19"/>
  </r>
  <r>
    <n v="0"/>
    <x v="1"/>
    <x v="0"/>
    <s v="USD"/>
    <n v="1463600945"/>
    <n v="1461786545"/>
    <b v="0"/>
    <n v="0"/>
    <b v="0"/>
    <s v="food/food trucks"/>
    <n v="0"/>
    <n v="0"/>
    <x v="7"/>
    <x v="19"/>
  </r>
  <r>
    <n v="0"/>
    <x v="1"/>
    <x v="0"/>
    <s v="USD"/>
    <n v="1421030194"/>
    <n v="1418438194"/>
    <b v="0"/>
    <n v="0"/>
    <b v="0"/>
    <s v="food/food trucks"/>
    <n v="0"/>
    <n v="0"/>
    <x v="7"/>
    <x v="19"/>
  </r>
  <r>
    <n v="0"/>
    <x v="1"/>
    <x v="0"/>
    <s v="USD"/>
    <n v="1428707647"/>
    <n v="1424823247"/>
    <b v="0"/>
    <n v="0"/>
    <b v="0"/>
    <s v="food/food trucks"/>
    <n v="0"/>
    <n v="0"/>
    <x v="7"/>
    <x v="19"/>
  </r>
  <r>
    <n v="0"/>
    <x v="1"/>
    <x v="0"/>
    <s v="USD"/>
    <n v="1407181297"/>
    <n v="1405021297"/>
    <b v="0"/>
    <n v="0"/>
    <b v="0"/>
    <s v="food/food trucks"/>
    <n v="0"/>
    <n v="0"/>
    <x v="7"/>
    <x v="19"/>
  </r>
  <r>
    <n v="0"/>
    <x v="1"/>
    <x v="0"/>
    <s v="USD"/>
    <n v="1444410000"/>
    <n v="1440203579"/>
    <b v="0"/>
    <n v="0"/>
    <b v="0"/>
    <s v="food/food trucks"/>
    <n v="0"/>
    <n v="0"/>
    <x v="7"/>
    <x v="19"/>
  </r>
  <r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51"/>
    <x v="1"/>
    <x v="0"/>
    <s v="USD"/>
    <n v="1431745200"/>
    <n v="1429170603"/>
    <b v="0"/>
    <n v="2"/>
    <b v="0"/>
    <s v="food/food trucks"/>
    <n v="0.6"/>
    <n v="25.5"/>
    <x v="7"/>
    <x v="19"/>
  </r>
  <r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5"/>
    <x v="2"/>
    <x v="0"/>
    <s v="USD"/>
    <n v="1426526880"/>
    <n v="1421346480"/>
    <b v="0"/>
    <n v="5"/>
    <b v="0"/>
    <s v="food/food trucks"/>
    <n v="0.5"/>
    <n v="1"/>
    <x v="7"/>
    <x v="19"/>
  </r>
  <r>
    <n v="0"/>
    <x v="2"/>
    <x v="0"/>
    <s v="USD"/>
    <n v="1434341369"/>
    <n v="1431749369"/>
    <b v="0"/>
    <n v="0"/>
    <b v="0"/>
    <s v="food/food trucks"/>
    <n v="0"/>
    <n v="0"/>
    <x v="7"/>
    <x v="19"/>
  </r>
  <r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5"/>
    <x v="2"/>
    <x v="8"/>
    <s v="DKK"/>
    <n v="1458733927"/>
    <n v="1456145527"/>
    <b v="0"/>
    <n v="1"/>
    <b v="0"/>
    <s v="food/food trucks"/>
    <n v="0.01"/>
    <n v="5"/>
    <x v="7"/>
    <x v="19"/>
  </r>
  <r>
    <n v="0"/>
    <x v="2"/>
    <x v="2"/>
    <s v="AUD"/>
    <n v="1453817297"/>
    <n v="1453212497"/>
    <b v="0"/>
    <n v="0"/>
    <b v="0"/>
    <s v="food/food trucks"/>
    <n v="0"/>
    <n v="0"/>
    <x v="7"/>
    <x v="19"/>
  </r>
  <r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0"/>
    <x v="2"/>
    <x v="0"/>
    <s v="USD"/>
    <n v="1429993026"/>
    <n v="1427401026"/>
    <b v="0"/>
    <n v="0"/>
    <b v="0"/>
    <s v="food/food trucks"/>
    <n v="0"/>
    <n v="0"/>
    <x v="7"/>
    <x v="19"/>
  </r>
  <r>
    <n v="1"/>
    <x v="2"/>
    <x v="0"/>
    <s v="USD"/>
    <n v="1407453228"/>
    <n v="1404861228"/>
    <b v="0"/>
    <n v="1"/>
    <b v="0"/>
    <s v="food/food trucks"/>
    <n v="1.25E-3"/>
    <n v="1"/>
    <x v="7"/>
    <x v="19"/>
  </r>
  <r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36"/>
    <x v="2"/>
    <x v="0"/>
    <s v="USD"/>
    <n v="1425233240"/>
    <n v="1422641240"/>
    <b v="0"/>
    <n v="3"/>
    <b v="0"/>
    <s v="food/food trucks"/>
    <n v="0.24"/>
    <n v="12"/>
    <x v="7"/>
    <x v="19"/>
  </r>
  <r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10"/>
    <x v="2"/>
    <x v="0"/>
    <s v="USD"/>
    <n v="1430149330"/>
    <n v="1424968930"/>
    <b v="0"/>
    <n v="1"/>
    <b v="0"/>
    <s v="food/food trucks"/>
    <n v="0.02"/>
    <n v="10"/>
    <x v="7"/>
    <x v="19"/>
  </r>
  <r>
    <n v="0"/>
    <x v="2"/>
    <x v="0"/>
    <s v="USD"/>
    <n v="1412119423"/>
    <n v="1410391423"/>
    <b v="0"/>
    <n v="0"/>
    <b v="0"/>
    <s v="food/food trucks"/>
    <n v="0"/>
    <n v="0"/>
    <x v="7"/>
    <x v="19"/>
  </r>
  <r>
    <n v="0"/>
    <x v="2"/>
    <x v="0"/>
    <s v="USD"/>
    <n v="1435591318"/>
    <n v="1432999318"/>
    <b v="0"/>
    <n v="0"/>
    <b v="0"/>
    <s v="food/food trucks"/>
    <n v="0"/>
    <n v="0"/>
    <x v="7"/>
    <x v="19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0"/>
    <x v="2"/>
    <x v="5"/>
    <s v="CAD"/>
    <n v="1407533463"/>
    <n v="1404941463"/>
    <b v="0"/>
    <n v="0"/>
    <b v="0"/>
    <s v="food/food trucks"/>
    <n v="0"/>
    <n v="0"/>
    <x v="7"/>
    <x v="19"/>
  </r>
  <r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316"/>
    <x v="0"/>
    <x v="0"/>
    <s v="USD"/>
    <n v="1423724400"/>
    <n v="1421274954"/>
    <b v="0"/>
    <n v="28"/>
    <b v="1"/>
    <s v="theater/plays"/>
    <n v="105.28"/>
    <n v="47"/>
    <x v="1"/>
    <x v="6"/>
  </r>
  <r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50"/>
    <x v="0"/>
    <x v="0"/>
    <s v="USD"/>
    <n v="1469811043"/>
    <n v="1467219043"/>
    <b v="0"/>
    <n v="20"/>
    <b v="1"/>
    <s v="theater/plays"/>
    <n v="102.5"/>
    <n v="102.5"/>
    <x v="1"/>
    <x v="6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75"/>
    <x v="0"/>
    <x v="1"/>
    <s v="GBP"/>
    <n v="1457031600"/>
    <n v="1455640559"/>
    <b v="0"/>
    <n v="3"/>
    <b v="1"/>
    <s v="theater/plays"/>
    <n v="150"/>
    <n v="25"/>
    <x v="1"/>
    <x v="6"/>
  </r>
  <r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924"/>
    <x v="0"/>
    <x v="1"/>
    <s v="GBP"/>
    <n v="1404564028"/>
    <n v="1401972028"/>
    <b v="0"/>
    <n v="21"/>
    <b v="1"/>
    <s v="theater/plays"/>
    <n v="115.5"/>
    <n v="44"/>
    <x v="1"/>
    <x v="6"/>
  </r>
  <r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150"/>
    <x v="0"/>
    <x v="1"/>
    <s v="GBP"/>
    <n v="1411987990"/>
    <n v="1409395990"/>
    <b v="0"/>
    <n v="23"/>
    <b v="1"/>
    <s v="theater/plays"/>
    <n v="115"/>
    <n v="50"/>
    <x v="1"/>
    <x v="6"/>
  </r>
  <r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3363"/>
    <x v="0"/>
    <x v="1"/>
    <s v="GBP"/>
    <n v="1438772400"/>
    <n v="1435645490"/>
    <b v="0"/>
    <n v="76"/>
    <b v="1"/>
    <s v="theater/plays"/>
    <n v="112.1"/>
    <n v="44.25"/>
    <x v="1"/>
    <x v="6"/>
  </r>
  <r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"/>
    <x v="2"/>
    <x v="1"/>
    <s v="GBP"/>
    <n v="1450032297"/>
    <n v="1444844697"/>
    <b v="0"/>
    <n v="1"/>
    <b v="0"/>
    <s v="theater/plays"/>
    <n v="1"/>
    <n v="10"/>
    <x v="1"/>
    <x v="6"/>
  </r>
  <r>
    <n v="0"/>
    <x v="2"/>
    <x v="1"/>
    <s v="GBP"/>
    <n v="1403348400"/>
    <n v="1401058295"/>
    <b v="0"/>
    <n v="0"/>
    <b v="0"/>
    <s v="theater/plays"/>
    <n v="0"/>
    <n v="0"/>
    <x v="1"/>
    <x v="6"/>
  </r>
  <r>
    <n v="0"/>
    <x v="2"/>
    <x v="0"/>
    <s v="USD"/>
    <n v="1465790400"/>
    <n v="1462210950"/>
    <b v="0"/>
    <n v="0"/>
    <b v="0"/>
    <s v="theater/plays"/>
    <n v="0"/>
    <n v="0"/>
    <x v="1"/>
    <x v="6"/>
  </r>
  <r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0"/>
    <x v="2"/>
    <x v="0"/>
    <s v="USD"/>
    <n v="1432917394"/>
    <n v="1429029394"/>
    <b v="0"/>
    <n v="0"/>
    <b v="0"/>
    <s v="theater/plays"/>
    <n v="0"/>
    <n v="0"/>
    <x v="1"/>
    <x v="6"/>
  </r>
  <r>
    <n v="0"/>
    <x v="2"/>
    <x v="0"/>
    <s v="USD"/>
    <n v="1464031265"/>
    <n v="1458847265"/>
    <b v="0"/>
    <n v="0"/>
    <b v="0"/>
    <s v="theater/plays"/>
    <n v="0"/>
    <n v="0"/>
    <x v="1"/>
    <x v="6"/>
  </r>
  <r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"/>
    <x v="2"/>
    <x v="1"/>
    <s v="GBP"/>
    <n v="1461406600"/>
    <n v="1458814600"/>
    <b v="0"/>
    <n v="1"/>
    <b v="0"/>
    <s v="theater/plays"/>
    <n v="1"/>
    <n v="5"/>
    <x v="1"/>
    <x v="6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0"/>
    <x v="2"/>
    <x v="17"/>
    <s v="EUR"/>
    <n v="1454109420"/>
    <n v="1453334629"/>
    <b v="0"/>
    <n v="0"/>
    <b v="0"/>
    <s v="theater/plays"/>
    <n v="0"/>
    <n v="0"/>
    <x v="1"/>
    <x v="6"/>
  </r>
  <r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0"/>
    <x v="2"/>
    <x v="5"/>
    <s v="CAD"/>
    <n v="1410669297"/>
    <n v="1405485297"/>
    <b v="0"/>
    <n v="0"/>
    <b v="0"/>
    <s v="theater/plays"/>
    <n v="0"/>
    <n v="0"/>
    <x v="1"/>
    <x v="6"/>
  </r>
  <r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300"/>
    <x v="2"/>
    <x v="0"/>
    <s v="USD"/>
    <n v="1454110440"/>
    <n v="1451607071"/>
    <b v="0"/>
    <n v="5"/>
    <b v="0"/>
    <s v="theater/plays"/>
    <n v="50"/>
    <n v="60"/>
    <x v="1"/>
    <x v="6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0"/>
    <x v="2"/>
    <x v="9"/>
    <s v="EUR"/>
    <n v="1417778880"/>
    <n v="1415711095"/>
    <b v="0"/>
    <n v="0"/>
    <b v="0"/>
    <s v="theater/plays"/>
    <n v="0"/>
    <n v="0"/>
    <x v="1"/>
    <x v="6"/>
  </r>
  <r>
    <n v="35"/>
    <x v="2"/>
    <x v="2"/>
    <s v="AUD"/>
    <n v="1444984904"/>
    <n v="1439800904"/>
    <b v="0"/>
    <n v="1"/>
    <b v="0"/>
    <s v="theater/plays"/>
    <n v="1.75"/>
    <n v="35"/>
    <x v="1"/>
    <x v="6"/>
  </r>
  <r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0"/>
    <x v="2"/>
    <x v="0"/>
    <s v="USD"/>
    <n v="1410279123"/>
    <n v="1405095123"/>
    <b v="0"/>
    <n v="1"/>
    <b v="0"/>
    <s v="theater/plays"/>
    <n v="0.04"/>
    <n v="20"/>
    <x v="1"/>
    <x v="6"/>
  </r>
  <r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0"/>
    <x v="2"/>
    <x v="0"/>
    <s v="USD"/>
    <n v="1420512259"/>
    <n v="1415328259"/>
    <b v="0"/>
    <n v="0"/>
    <b v="0"/>
    <s v="theater/plays"/>
    <n v="0"/>
    <n v="0"/>
    <x v="1"/>
    <x v="6"/>
  </r>
  <r>
    <n v="45"/>
    <x v="2"/>
    <x v="0"/>
    <s v="USD"/>
    <n v="1476482400"/>
    <n v="1473893721"/>
    <b v="0"/>
    <n v="2"/>
    <b v="0"/>
    <s v="theater/plays"/>
    <n v="0.9"/>
    <n v="22.5"/>
    <x v="1"/>
    <x v="6"/>
  </r>
  <r>
    <n v="504"/>
    <x v="2"/>
    <x v="0"/>
    <s v="USD"/>
    <n v="1467604800"/>
    <n v="1465533672"/>
    <b v="0"/>
    <n v="10"/>
    <b v="0"/>
    <s v="theater/plays"/>
    <n v="20.16"/>
    <n v="50.4"/>
    <x v="1"/>
    <x v="6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0"/>
    <x v="2"/>
    <x v="0"/>
    <s v="USD"/>
    <n v="1434768438"/>
    <n v="1429584438"/>
    <b v="0"/>
    <n v="0"/>
    <b v="0"/>
    <s v="theater/plays"/>
    <n v="0"/>
    <n v="0"/>
    <x v="1"/>
    <x v="6"/>
  </r>
  <r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0"/>
    <x v="2"/>
    <x v="0"/>
    <s v="USD"/>
    <n v="1437069079"/>
    <n v="1434477079"/>
    <b v="0"/>
    <n v="0"/>
    <b v="0"/>
    <s v="theater/plays"/>
    <n v="0"/>
    <n v="0"/>
    <x v="1"/>
    <x v="6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63"/>
    <x v="2"/>
    <x v="1"/>
    <s v="GBP"/>
    <n v="1435934795"/>
    <n v="1430750795"/>
    <b v="0"/>
    <n v="4"/>
    <b v="0"/>
    <s v="theater/plays"/>
    <n v="2.1"/>
    <n v="15.75"/>
    <x v="1"/>
    <x v="6"/>
  </r>
  <r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0"/>
    <x v="2"/>
    <x v="0"/>
    <s v="USD"/>
    <n v="1417620036"/>
    <n v="1412432436"/>
    <b v="0"/>
    <n v="0"/>
    <b v="0"/>
    <s v="theater/plays"/>
    <n v="0"/>
    <n v="0"/>
    <x v="1"/>
    <x v="6"/>
  </r>
  <r>
    <n v="252"/>
    <x v="2"/>
    <x v="0"/>
    <s v="USD"/>
    <n v="1462112318"/>
    <n v="1459520318"/>
    <b v="0"/>
    <n v="4"/>
    <b v="0"/>
    <s v="theater/plays"/>
    <n v="33.6"/>
    <n v="63"/>
    <x v="1"/>
    <x v="6"/>
  </r>
  <r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130"/>
    <x v="2"/>
    <x v="0"/>
    <s v="USD"/>
    <n v="1426294201"/>
    <n v="1423705801"/>
    <b v="0"/>
    <n v="5"/>
    <b v="0"/>
    <s v="theater/plays"/>
    <n v="32.5"/>
    <n v="26"/>
    <x v="1"/>
    <x v="6"/>
  </r>
  <r>
    <n v="10"/>
    <x v="2"/>
    <x v="0"/>
    <s v="USD"/>
    <n v="1442635140"/>
    <n v="1442243484"/>
    <b v="0"/>
    <n v="1"/>
    <b v="0"/>
    <s v="theater/plays"/>
    <n v="5"/>
    <n v="10"/>
    <x v="1"/>
    <x v="6"/>
  </r>
  <r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0"/>
    <x v="2"/>
    <x v="0"/>
    <s v="USD"/>
    <n v="1413608340"/>
    <n v="1412945440"/>
    <b v="0"/>
    <n v="0"/>
    <b v="0"/>
    <s v="theater/plays"/>
    <n v="0"/>
    <n v="0"/>
    <x v="1"/>
    <x v="6"/>
  </r>
  <r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1"/>
    <x v="2"/>
    <x v="0"/>
    <s v="USD"/>
    <n v="1407553200"/>
    <n v="1405100992"/>
    <b v="0"/>
    <n v="3"/>
    <b v="0"/>
    <s v="theater/plays"/>
    <n v="1.05"/>
    <n v="7"/>
    <x v="1"/>
    <x v="6"/>
  </r>
  <r>
    <n v="273"/>
    <x v="2"/>
    <x v="0"/>
    <s v="USD"/>
    <n v="1460751128"/>
    <n v="1455570728"/>
    <b v="0"/>
    <n v="10"/>
    <b v="0"/>
    <s v="theater/plays"/>
    <n v="2.73"/>
    <n v="27.3"/>
    <x v="1"/>
    <x v="6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5"/>
    <x v="2"/>
    <x v="0"/>
    <s v="USD"/>
    <n v="1420768800"/>
    <n v="1415644395"/>
    <b v="0"/>
    <n v="2"/>
    <b v="0"/>
    <s v="theater/plays"/>
    <n v="0.5"/>
    <n v="12.5"/>
    <x v="1"/>
    <x v="6"/>
  </r>
  <r>
    <n v="0"/>
    <x v="2"/>
    <x v="0"/>
    <s v="USD"/>
    <n v="1428100815"/>
    <n v="1422920415"/>
    <b v="0"/>
    <n v="0"/>
    <b v="0"/>
    <s v="theater/plays"/>
    <n v="0"/>
    <n v="0"/>
    <x v="1"/>
    <x v="6"/>
  </r>
  <r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0"/>
    <x v="2"/>
    <x v="0"/>
    <s v="USD"/>
    <n v="1469325158"/>
    <n v="1464141158"/>
    <b v="0"/>
    <n v="0"/>
    <b v="0"/>
    <s v="theater/plays"/>
    <n v="0"/>
    <n v="0"/>
    <x v="1"/>
    <x v="6"/>
  </r>
  <r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6"/>
    <x v="2"/>
    <x v="0"/>
    <s v="USD"/>
    <n v="1423345339"/>
    <n v="1418161339"/>
    <b v="0"/>
    <n v="2"/>
    <b v="0"/>
    <s v="theater/plays"/>
    <n v="0.8"/>
    <n v="3"/>
    <x v="1"/>
    <x v="6"/>
  </r>
  <r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39"/>
    <x v="2"/>
    <x v="0"/>
    <s v="USD"/>
    <n v="1441771218"/>
    <n v="1436587218"/>
    <b v="0"/>
    <n v="4"/>
    <b v="0"/>
    <s v="theater/plays"/>
    <n v="0.78"/>
    <n v="9.75"/>
    <x v="1"/>
    <x v="6"/>
  </r>
  <r>
    <n v="75"/>
    <x v="2"/>
    <x v="1"/>
    <s v="GBP"/>
    <n v="1415534400"/>
    <n v="1414538031"/>
    <b v="0"/>
    <n v="4"/>
    <b v="0"/>
    <s v="theater/plays"/>
    <n v="5"/>
    <n v="18.75"/>
    <x v="1"/>
    <x v="6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"/>
    <x v="2"/>
    <x v="0"/>
    <s v="USD"/>
    <n v="1463259837"/>
    <n v="1458075837"/>
    <b v="0"/>
    <n v="2"/>
    <b v="0"/>
    <s v="theater/plays"/>
    <n v="0.08"/>
    <n v="1"/>
    <x v="1"/>
    <x v="6"/>
  </r>
  <r>
    <n v="264"/>
    <x v="2"/>
    <x v="0"/>
    <s v="USD"/>
    <n v="1465407219"/>
    <n v="1462815219"/>
    <b v="0"/>
    <n v="5"/>
    <b v="0"/>
    <s v="theater/plays"/>
    <n v="2.75"/>
    <n v="52.8"/>
    <x v="1"/>
    <x v="6"/>
  </r>
  <r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"/>
    <x v="2"/>
    <x v="0"/>
    <s v="USD"/>
    <n v="1410041339"/>
    <n v="1404857339"/>
    <b v="0"/>
    <n v="2"/>
    <b v="0"/>
    <s v="theater/plays"/>
    <n v="0.02"/>
    <n v="1"/>
    <x v="1"/>
    <x v="6"/>
  </r>
  <r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51"/>
    <x v="2"/>
    <x v="0"/>
    <s v="USD"/>
    <n v="1407250329"/>
    <n v="1404658329"/>
    <b v="0"/>
    <n v="6"/>
    <b v="0"/>
    <s v="theater/plays"/>
    <n v="8.5"/>
    <n v="8.5"/>
    <x v="1"/>
    <x v="6"/>
  </r>
  <r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x v="0"/>
    <x v="0"/>
    <s v="USD"/>
    <n v="1422068400"/>
    <n v="1420774779"/>
    <b v="0"/>
    <n v="10"/>
    <b v="1"/>
    <s v="theater/musical"/>
    <n v="100"/>
    <n v="30"/>
    <x v="1"/>
    <x v="40"/>
  </r>
  <r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3750"/>
    <x v="0"/>
    <x v="0"/>
    <s v="USD"/>
    <n v="1424715779"/>
    <n v="1423506179"/>
    <b v="0"/>
    <n v="50"/>
    <b v="1"/>
    <s v="theater/musical"/>
    <n v="125"/>
    <n v="75"/>
    <x v="1"/>
    <x v="40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0"/>
    <x v="2"/>
    <x v="0"/>
    <s v="USD"/>
    <n v="1428894380"/>
    <n v="1426302380"/>
    <b v="0"/>
    <n v="0"/>
    <b v="0"/>
    <s v="theater/spaces"/>
    <n v="0"/>
    <n v="0"/>
    <x v="1"/>
    <x v="38"/>
  </r>
  <r>
    <n v="100"/>
    <x v="2"/>
    <x v="0"/>
    <s v="USD"/>
    <n v="1433714198"/>
    <n v="1431122198"/>
    <b v="0"/>
    <n v="1"/>
    <b v="0"/>
    <s v="theater/spaces"/>
    <n v="1"/>
    <n v="100"/>
    <x v="1"/>
    <x v="38"/>
  </r>
  <r>
    <n v="0"/>
    <x v="2"/>
    <x v="0"/>
    <s v="USD"/>
    <n v="1432437660"/>
    <n v="1429845660"/>
    <b v="0"/>
    <n v="0"/>
    <b v="0"/>
    <s v="theater/spaces"/>
    <n v="0"/>
    <n v="0"/>
    <x v="1"/>
    <x v="38"/>
  </r>
  <r>
    <n v="2"/>
    <x v="2"/>
    <x v="1"/>
    <s v="GBP"/>
    <n v="1471265092"/>
    <n v="1468673092"/>
    <b v="0"/>
    <n v="2"/>
    <b v="0"/>
    <s v="theater/spaces"/>
    <n v="0.1"/>
    <n v="1"/>
    <x v="1"/>
    <x v="38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5"/>
    <x v="2"/>
    <x v="0"/>
    <s v="USD"/>
    <n v="1447965917"/>
    <n v="1445370317"/>
    <b v="0"/>
    <n v="2"/>
    <b v="0"/>
    <s v="theater/spaces"/>
    <n v="2.5"/>
    <n v="12.5"/>
    <x v="1"/>
    <x v="38"/>
  </r>
  <r>
    <n v="0"/>
    <x v="2"/>
    <x v="0"/>
    <s v="USD"/>
    <n v="1453538752"/>
    <n v="1450946752"/>
    <b v="0"/>
    <n v="0"/>
    <b v="0"/>
    <s v="theater/spaces"/>
    <n v="0"/>
    <n v="0"/>
    <x v="1"/>
    <x v="38"/>
  </r>
  <r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0"/>
    <x v="1"/>
    <x v="0"/>
    <s v="USD"/>
    <n v="1489669203"/>
    <n v="1487944803"/>
    <b v="0"/>
    <n v="0"/>
    <b v="0"/>
    <s v="theater/spaces"/>
    <n v="0"/>
    <n v="0"/>
    <x v="1"/>
    <x v="38"/>
  </r>
  <r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0"/>
    <x v="1"/>
    <x v="0"/>
    <s v="USD"/>
    <n v="1462729317"/>
    <n v="1457548917"/>
    <b v="0"/>
    <n v="0"/>
    <b v="0"/>
    <s v="theater/spaces"/>
    <n v="0"/>
    <n v="0"/>
    <x v="1"/>
    <x v="38"/>
  </r>
  <r>
    <n v="0"/>
    <x v="1"/>
    <x v="1"/>
    <s v="GBP"/>
    <n v="1465258325"/>
    <n v="1462666325"/>
    <b v="0"/>
    <n v="0"/>
    <b v="0"/>
    <s v="theater/spaces"/>
    <n v="0"/>
    <n v="0"/>
    <x v="1"/>
    <x v="38"/>
  </r>
  <r>
    <n v="0"/>
    <x v="1"/>
    <x v="0"/>
    <s v="USD"/>
    <n v="1410459023"/>
    <n v="1407867023"/>
    <b v="0"/>
    <n v="0"/>
    <b v="0"/>
    <s v="theater/spaces"/>
    <n v="0"/>
    <n v="0"/>
    <x v="1"/>
    <x v="38"/>
  </r>
  <r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x v="0"/>
    <x v="0"/>
    <s v="USD"/>
    <n v="1485885600"/>
    <n v="1484682670"/>
    <b v="0"/>
    <n v="8"/>
    <b v="1"/>
    <s v="theater/spaces"/>
    <n v="100"/>
    <n v="62.5"/>
    <x v="1"/>
    <x v="38"/>
  </r>
  <r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1080"/>
    <x v="0"/>
    <x v="0"/>
    <s v="USD"/>
    <n v="1429938683"/>
    <n v="1428124283"/>
    <b v="0"/>
    <n v="20"/>
    <b v="1"/>
    <s v="theater/spaces"/>
    <n v="180"/>
    <n v="54"/>
    <x v="1"/>
    <x v="38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2370"/>
    <x v="0"/>
    <x v="0"/>
    <s v="USD"/>
    <n v="1424548719"/>
    <n v="1419364719"/>
    <b v="0"/>
    <n v="15"/>
    <b v="1"/>
    <s v="theater/spaces"/>
    <n v="158"/>
    <n v="158"/>
    <x v="1"/>
    <x v="38"/>
  </r>
  <r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745"/>
    <x v="0"/>
    <x v="0"/>
    <s v="USD"/>
    <n v="1461762960"/>
    <n v="1457999054"/>
    <b v="0"/>
    <n v="20"/>
    <b v="1"/>
    <s v="theater/spaces"/>
    <n v="149"/>
    <n v="37.25"/>
    <x v="1"/>
    <x v="38"/>
  </r>
  <r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75"/>
    <x v="2"/>
    <x v="0"/>
    <s v="USD"/>
    <n v="1432828740"/>
    <n v="1430237094"/>
    <b v="0"/>
    <n v="2"/>
    <b v="0"/>
    <s v="theater/spaces"/>
    <n v="0.15"/>
    <n v="37.5"/>
    <x v="1"/>
    <x v="38"/>
  </r>
  <r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0"/>
    <x v="2"/>
    <x v="0"/>
    <s v="USD"/>
    <n v="1425258240"/>
    <n v="1422043154"/>
    <b v="0"/>
    <n v="0"/>
    <b v="0"/>
    <s v="theater/spaces"/>
    <n v="0"/>
    <n v="0"/>
    <x v="1"/>
    <x v="38"/>
  </r>
  <r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0"/>
    <x v="2"/>
    <x v="0"/>
    <s v="USD"/>
    <n v="1412003784"/>
    <n v="1406819784"/>
    <b v="0"/>
    <n v="0"/>
    <b v="0"/>
    <s v="theater/spaces"/>
    <n v="0"/>
    <n v="0"/>
    <x v="1"/>
    <x v="38"/>
  </r>
  <r>
    <n v="0"/>
    <x v="2"/>
    <x v="1"/>
    <s v="GBP"/>
    <n v="1459694211"/>
    <n v="1457105811"/>
    <b v="0"/>
    <n v="0"/>
    <b v="0"/>
    <s v="theater/spaces"/>
    <n v="0"/>
    <n v="0"/>
    <x v="1"/>
    <x v="38"/>
  </r>
  <r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0"/>
    <x v="2"/>
    <x v="0"/>
    <s v="USD"/>
    <n v="1407955748"/>
    <n v="1405363748"/>
    <b v="0"/>
    <n v="0"/>
    <b v="0"/>
    <s v="theater/spaces"/>
    <n v="0"/>
    <n v="0"/>
    <x v="1"/>
    <x v="38"/>
  </r>
  <r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10"/>
    <x v="2"/>
    <x v="0"/>
    <s v="USD"/>
    <n v="1406683172"/>
    <n v="1404523172"/>
    <b v="0"/>
    <n v="2"/>
    <b v="0"/>
    <s v="theater/spaces"/>
    <n v="0.04"/>
    <n v="5"/>
    <x v="1"/>
    <x v="38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200"/>
    <x v="2"/>
    <x v="4"/>
    <s v="NZD"/>
    <n v="1441837879"/>
    <n v="1439245879"/>
    <b v="0"/>
    <n v="1"/>
    <b v="0"/>
    <s v="theater/spaces"/>
    <n v="2.5"/>
    <n v="200"/>
    <x v="1"/>
    <x v="38"/>
  </r>
  <r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0"/>
    <x v="2"/>
    <x v="0"/>
    <s v="USD"/>
    <n v="1447628946"/>
    <n v="1445033346"/>
    <b v="0"/>
    <n v="0"/>
    <b v="0"/>
    <s v="theater/spaces"/>
    <n v="0"/>
    <n v="0"/>
    <x v="1"/>
    <x v="38"/>
  </r>
  <r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125"/>
    <x v="2"/>
    <x v="0"/>
    <s v="USD"/>
    <n v="1482294990"/>
    <n v="1477107390"/>
    <b v="0"/>
    <n v="2"/>
    <b v="0"/>
    <s v="theater/spaces"/>
    <n v="0.625"/>
    <n v="62.5"/>
    <x v="1"/>
    <x v="38"/>
  </r>
  <r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78"/>
    <x v="2"/>
    <x v="0"/>
    <s v="USD"/>
    <n v="1455251591"/>
    <n v="1452659591"/>
    <b v="0"/>
    <n v="5"/>
    <b v="0"/>
    <s v="theater/spaces"/>
    <n v="13.9"/>
    <n v="55.6"/>
    <x v="1"/>
    <x v="38"/>
  </r>
  <r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00"/>
    <x v="2"/>
    <x v="6"/>
    <s v="EUR"/>
    <n v="1437033360"/>
    <n v="1434445937"/>
    <b v="0"/>
    <n v="12"/>
    <b v="0"/>
    <s v="theater/spaces"/>
    <n v="12"/>
    <n v="25"/>
    <x v="1"/>
    <x v="38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1185"/>
    <x v="2"/>
    <x v="2"/>
    <s v="AUD"/>
    <n v="1422928800"/>
    <n v="1420235311"/>
    <b v="0"/>
    <n v="5"/>
    <b v="0"/>
    <s v="theater/spaces"/>
    <n v="29.625"/>
    <n v="237"/>
    <x v="1"/>
    <x v="38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10"/>
    <x v="2"/>
    <x v="0"/>
    <s v="USD"/>
    <n v="1487465119"/>
    <n v="1484009119"/>
    <b v="0"/>
    <n v="1"/>
    <b v="0"/>
    <s v="theater/spaces"/>
    <n v="0.04"/>
    <n v="10"/>
    <x v="1"/>
    <x v="38"/>
  </r>
  <r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0"/>
    <x v="2"/>
    <x v="0"/>
    <s v="USD"/>
    <n v="1411312250"/>
    <n v="1406128250"/>
    <b v="0"/>
    <n v="0"/>
    <b v="0"/>
    <s v="theater/spaces"/>
    <n v="0"/>
    <n v="0"/>
    <x v="1"/>
    <x v="38"/>
  </r>
  <r>
    <n v="300"/>
    <x v="2"/>
    <x v="11"/>
    <s v="SEK"/>
    <n v="1465123427"/>
    <n v="1462531427"/>
    <b v="0"/>
    <n v="1"/>
    <b v="0"/>
    <s v="theater/spaces"/>
    <n v="3"/>
    <n v="300"/>
    <x v="1"/>
    <x v="38"/>
  </r>
  <r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"/>
    <x v="2"/>
    <x v="1"/>
    <s v="GBP"/>
    <n v="1464354720"/>
    <n v="1463648360"/>
    <b v="0"/>
    <n v="1"/>
    <b v="0"/>
    <s v="theater/spaces"/>
    <n v="0.1"/>
    <n v="1"/>
    <x v="1"/>
    <x v="38"/>
  </r>
  <r>
    <n v="1550"/>
    <x v="2"/>
    <x v="11"/>
    <s v="SEK"/>
    <n v="1467473723"/>
    <n v="1465832123"/>
    <b v="0"/>
    <n v="2"/>
    <b v="0"/>
    <s v="theater/spaces"/>
    <n v="0.31"/>
    <n v="775"/>
    <x v="1"/>
    <x v="38"/>
  </r>
  <r>
    <n v="5"/>
    <x v="2"/>
    <x v="0"/>
    <s v="USD"/>
    <n v="1427414732"/>
    <n v="1424826332"/>
    <b v="0"/>
    <n v="1"/>
    <b v="0"/>
    <s v="theater/spaces"/>
    <n v="0.05"/>
    <n v="5"/>
    <x v="1"/>
    <x v="38"/>
  </r>
  <r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0"/>
    <x v="1"/>
    <x v="0"/>
    <s v="USD"/>
    <n v="1452142672"/>
    <n v="1449550672"/>
    <b v="0"/>
    <n v="0"/>
    <b v="0"/>
    <s v="theater/spaces"/>
    <n v="0"/>
    <n v="0"/>
    <x v="1"/>
    <x v="38"/>
  </r>
  <r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0"/>
    <x v="1"/>
    <x v="0"/>
    <s v="USD"/>
    <n v="1425242029"/>
    <n v="1422650029"/>
    <b v="0"/>
    <n v="0"/>
    <b v="0"/>
    <s v="theater/spaces"/>
    <n v="0"/>
    <n v="0"/>
    <x v="1"/>
    <x v="38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0"/>
    <x v="3"/>
    <x v="0"/>
    <s v="USD"/>
    <n v="1492542819"/>
    <n v="1489090419"/>
    <b v="0"/>
    <n v="1"/>
    <b v="0"/>
    <s v="theater/plays"/>
    <n v="0.8"/>
    <n v="10"/>
    <x v="1"/>
    <x v="6"/>
  </r>
  <r>
    <n v="375"/>
    <x v="3"/>
    <x v="0"/>
    <s v="USD"/>
    <n v="1492145940"/>
    <n v="1489504916"/>
    <b v="0"/>
    <n v="4"/>
    <b v="0"/>
    <s v="theater/plays"/>
    <n v="3.75"/>
    <n v="93.75"/>
    <x v="1"/>
    <x v="6"/>
  </r>
  <r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40"/>
    <x v="3"/>
    <x v="1"/>
    <s v="GBP"/>
    <n v="1490358834"/>
    <n v="1487770434"/>
    <b v="0"/>
    <n v="16"/>
    <b v="0"/>
    <s v="theater/plays"/>
    <n v="108"/>
    <n v="33.75"/>
    <x v="1"/>
    <x v="6"/>
  </r>
  <r>
    <n v="225"/>
    <x v="3"/>
    <x v="1"/>
    <s v="GBP"/>
    <n v="1490631419"/>
    <n v="1488820619"/>
    <b v="0"/>
    <n v="12"/>
    <b v="0"/>
    <s v="theater/plays"/>
    <n v="22.5"/>
    <n v="18.75"/>
    <x v="1"/>
    <x v="6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0"/>
    <x v="3"/>
    <x v="1"/>
    <s v="GBP"/>
    <n v="1491233407"/>
    <n v="1489591807"/>
    <b v="0"/>
    <n v="0"/>
    <b v="0"/>
    <s v="theater/plays"/>
    <n v="0"/>
    <n v="0"/>
    <x v="1"/>
    <x v="6"/>
  </r>
  <r>
    <n v="2700"/>
    <x v="3"/>
    <x v="14"/>
    <s v="MXN"/>
    <n v="1490416380"/>
    <n v="1487485760"/>
    <b v="0"/>
    <n v="6"/>
    <b v="0"/>
    <s v="theater/plays"/>
    <n v="5.4"/>
    <n v="450"/>
    <x v="1"/>
    <x v="6"/>
  </r>
  <r>
    <n v="96"/>
    <x v="3"/>
    <x v="6"/>
    <s v="EUR"/>
    <n v="1491581703"/>
    <n v="1488993303"/>
    <b v="0"/>
    <n v="4"/>
    <b v="0"/>
    <s v="theater/plays"/>
    <n v="0.96"/>
    <n v="24"/>
    <x v="1"/>
    <x v="6"/>
  </r>
  <r>
    <n v="258"/>
    <x v="3"/>
    <x v="9"/>
    <s v="EUR"/>
    <n v="1492372800"/>
    <n v="1488823488"/>
    <b v="0"/>
    <n v="8"/>
    <b v="0"/>
    <s v="theater/plays"/>
    <n v="51.6"/>
    <n v="32.25"/>
    <x v="1"/>
    <x v="6"/>
  </r>
  <r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0"/>
    <x v="3"/>
    <x v="1"/>
    <s v="GBP"/>
    <n v="1491726956"/>
    <n v="1489480556"/>
    <b v="0"/>
    <n v="0"/>
    <b v="0"/>
    <s v="theater/plays"/>
    <n v="0"/>
    <n v="0"/>
    <x v="1"/>
    <x v="6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0"/>
    <x v="3"/>
    <x v="0"/>
    <s v="USD"/>
    <n v="1490659134"/>
    <n v="1485478734"/>
    <b v="0"/>
    <n v="0"/>
    <b v="0"/>
    <s v="theater/plays"/>
    <n v="0"/>
    <n v="0"/>
    <x v="1"/>
    <x v="6"/>
  </r>
  <r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1300"/>
    <x v="0"/>
    <x v="0"/>
    <s v="USD"/>
    <n v="1354845600"/>
    <n v="1352766300"/>
    <b v="1"/>
    <n v="25"/>
    <b v="1"/>
    <s v="theater/plays"/>
    <n v="104"/>
    <n v="52"/>
    <x v="1"/>
    <x v="6"/>
  </r>
  <r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478"/>
    <x v="0"/>
    <x v="0"/>
    <s v="USD"/>
    <n v="1297977427"/>
    <n v="1292793427"/>
    <b v="1"/>
    <n v="60"/>
    <b v="1"/>
    <s v="theater/plays"/>
    <n v="109.56"/>
    <n v="91.3"/>
    <x v="1"/>
    <x v="6"/>
  </r>
  <r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0"/>
    <x v="2"/>
    <x v="5"/>
    <s v="CAD"/>
    <n v="1481258275"/>
    <n v="1478662675"/>
    <b v="0"/>
    <n v="0"/>
    <b v="0"/>
    <s v="theater/musical"/>
    <n v="0"/>
    <n v="0"/>
    <x v="1"/>
    <x v="40"/>
  </r>
  <r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0"/>
    <x v="2"/>
    <x v="0"/>
    <s v="USD"/>
    <n v="1437960598"/>
    <n v="1435368598"/>
    <b v="0"/>
    <n v="0"/>
    <b v="0"/>
    <s v="theater/musical"/>
    <n v="0"/>
    <n v="0"/>
    <x v="1"/>
    <x v="40"/>
  </r>
  <r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1800"/>
    <x v="2"/>
    <x v="0"/>
    <s v="USD"/>
    <n v="1438437600"/>
    <n v="1433254875"/>
    <b v="0"/>
    <n v="6"/>
    <b v="0"/>
    <s v="theater/musical"/>
    <n v="0.06"/>
    <n v="300"/>
    <x v="1"/>
    <x v="40"/>
  </r>
  <r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1"/>
    <x v="2"/>
    <x v="0"/>
    <s v="USD"/>
    <n v="1461994440"/>
    <n v="1459410101"/>
    <b v="0"/>
    <n v="1"/>
    <b v="0"/>
    <s v="theater/musical"/>
    <n v="2E-3"/>
    <n v="1"/>
    <x v="1"/>
    <x v="40"/>
  </r>
  <r>
    <n v="25"/>
    <x v="2"/>
    <x v="1"/>
    <s v="GBP"/>
    <n v="1409509477"/>
    <n v="1407695077"/>
    <b v="0"/>
    <n v="2"/>
    <b v="0"/>
    <s v="theater/musical"/>
    <n v="1.25"/>
    <n v="12.5"/>
    <x v="1"/>
    <x v="40"/>
  </r>
  <r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0"/>
    <x v="2"/>
    <x v="0"/>
    <s v="USD"/>
    <n v="1437149640"/>
    <n v="1434558479"/>
    <b v="0"/>
    <n v="0"/>
    <b v="0"/>
    <s v="theater/musical"/>
    <n v="0"/>
    <n v="0"/>
    <x v="1"/>
    <x v="40"/>
  </r>
  <r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0"/>
    <x v="2"/>
    <x v="0"/>
    <s v="USD"/>
    <n v="1442644651"/>
    <n v="1440052651"/>
    <b v="0"/>
    <n v="0"/>
    <b v="0"/>
    <s v="theater/musical"/>
    <n v="0"/>
    <n v="0"/>
    <x v="1"/>
    <x v="40"/>
  </r>
  <r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500"/>
    <x v="0"/>
    <x v="1"/>
    <s v="GBP"/>
    <n v="1484687436"/>
    <n v="1482095436"/>
    <b v="0"/>
    <n v="30"/>
    <b v="1"/>
    <s v="theater/plays"/>
    <n v="125"/>
    <n v="50"/>
    <x v="1"/>
    <x v="6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610"/>
    <x v="0"/>
    <x v="0"/>
    <s v="USD"/>
    <n v="1460846347"/>
    <n v="1458254347"/>
    <b v="0"/>
    <n v="28"/>
    <b v="1"/>
    <s v="theater/plays"/>
    <n v="161"/>
    <n v="57.5"/>
    <x v="1"/>
    <x v="6"/>
  </r>
  <r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120"/>
    <x v="0"/>
    <x v="1"/>
    <s v="GBP"/>
    <n v="1434452400"/>
    <n v="1431509397"/>
    <b v="1"/>
    <n v="70"/>
    <b v="1"/>
    <s v="theater/plays"/>
    <n v="101.5"/>
    <n v="116"/>
    <x v="1"/>
    <x v="6"/>
  </r>
  <r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5430"/>
    <x v="0"/>
    <x v="1"/>
    <s v="GBP"/>
    <n v="1416331406"/>
    <n v="1413735806"/>
    <b v="1"/>
    <n v="100"/>
    <b v="1"/>
    <s v="theater/plays"/>
    <n v="108.6"/>
    <n v="54.3"/>
    <x v="1"/>
    <x v="6"/>
  </r>
  <r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048"/>
    <x v="0"/>
    <x v="0"/>
    <s v="USD"/>
    <n v="1454047140"/>
    <n v="1452546853"/>
    <b v="0"/>
    <n v="15"/>
    <b v="1"/>
    <s v="theater/plays"/>
    <n v="101.6"/>
    <n v="203.2"/>
    <x v="1"/>
    <x v="6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1"/>
    <x v="0"/>
    <x v="0"/>
    <s v="USD"/>
    <n v="1478901600"/>
    <n v="1477077946"/>
    <b v="0"/>
    <n v="41"/>
    <b v="1"/>
    <s v="theater/plays"/>
    <n v="100.04"/>
    <n v="61"/>
    <x v="1"/>
    <x v="6"/>
  </r>
  <r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512"/>
    <x v="0"/>
    <x v="5"/>
    <s v="CAD"/>
    <n v="1460341800"/>
    <n v="1456902893"/>
    <b v="0"/>
    <n v="32"/>
    <b v="1"/>
    <s v="theater/plays"/>
    <n v="125.6"/>
    <n v="78.5"/>
    <x v="1"/>
    <x v="6"/>
  </r>
  <r>
    <n v="540"/>
    <x v="0"/>
    <x v="1"/>
    <s v="GBP"/>
    <n v="1422712986"/>
    <n v="1418824986"/>
    <b v="0"/>
    <n v="16"/>
    <b v="1"/>
    <s v="theater/plays"/>
    <n v="108"/>
    <n v="33.75"/>
    <x v="1"/>
    <x v="6"/>
  </r>
  <r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450"/>
    <x v="0"/>
    <x v="1"/>
    <s v="GBP"/>
    <n v="1428256277"/>
    <n v="1425235877"/>
    <b v="0"/>
    <n v="15"/>
    <b v="1"/>
    <s v="theater/plays"/>
    <n v="112.5"/>
    <n v="30"/>
    <x v="1"/>
    <x v="6"/>
  </r>
  <r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650"/>
    <x v="0"/>
    <x v="0"/>
    <s v="USD"/>
    <n v="1429317420"/>
    <n v="1424226768"/>
    <b v="0"/>
    <n v="13"/>
    <b v="1"/>
    <s v="theater/plays"/>
    <n v="130"/>
    <n v="50"/>
    <x v="1"/>
    <x v="6"/>
  </r>
  <r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376"/>
    <x v="0"/>
    <x v="1"/>
    <s v="GBP"/>
    <n v="1467414000"/>
    <n v="1462492178"/>
    <b v="0"/>
    <n v="70"/>
    <b v="1"/>
    <s v="theater/plays"/>
    <n v="107.52"/>
    <n v="76.8"/>
    <x v="1"/>
    <x v="6"/>
  </r>
  <r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1090"/>
    <x v="0"/>
    <x v="0"/>
    <s v="USD"/>
    <n v="1425704100"/>
    <n v="1424484717"/>
    <b v="0"/>
    <n v="20"/>
    <b v="1"/>
    <s v="theater/plays"/>
    <n v="218"/>
    <n v="54.5"/>
    <x v="1"/>
    <x v="6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1557"/>
    <x v="0"/>
    <x v="1"/>
    <s v="GBP"/>
    <n v="1434625441"/>
    <n v="1432033441"/>
    <b v="0"/>
    <n v="45"/>
    <b v="1"/>
    <s v="theater/plays"/>
    <n v="103.8"/>
    <n v="34.6"/>
    <x v="1"/>
    <x v="6"/>
  </r>
  <r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50"/>
    <x v="0"/>
    <x v="0"/>
    <s v="USD"/>
    <n v="1429912341"/>
    <n v="1427320341"/>
    <b v="0"/>
    <n v="10"/>
    <b v="1"/>
    <s v="theater/plays"/>
    <n v="140"/>
    <n v="35"/>
    <x v="1"/>
    <x v="6"/>
  </r>
  <r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195"/>
    <x v="0"/>
    <x v="1"/>
    <s v="GBP"/>
    <n v="1478046661"/>
    <n v="1476837061"/>
    <b v="0"/>
    <n v="12"/>
    <b v="1"/>
    <s v="theater/plays"/>
    <n v="130"/>
    <n v="16.25"/>
    <x v="1"/>
    <x v="6"/>
  </r>
  <r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250"/>
    <x v="0"/>
    <x v="0"/>
    <s v="USD"/>
    <n v="1433016672"/>
    <n v="1430424672"/>
    <b v="0"/>
    <n v="8"/>
    <b v="1"/>
    <s v="theater/plays"/>
    <n v="100"/>
    <n v="31.25"/>
    <x v="1"/>
    <x v="6"/>
  </r>
  <r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78"/>
    <x v="0"/>
    <x v="0"/>
    <s v="USD"/>
    <n v="1458332412"/>
    <n v="1454448012"/>
    <b v="0"/>
    <n v="14"/>
    <b v="1"/>
    <s v="theater/plays"/>
    <n v="107.8"/>
    <n v="77"/>
    <x v="1"/>
    <x v="6"/>
  </r>
  <r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950"/>
    <x v="0"/>
    <x v="1"/>
    <s v="GBP"/>
    <n v="1408106352"/>
    <n v="1406896752"/>
    <b v="0"/>
    <n v="19"/>
    <b v="1"/>
    <s v="theater/plays"/>
    <n v="190"/>
    <n v="50"/>
    <x v="1"/>
    <x v="6"/>
  </r>
  <r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12"/>
    <x v="0"/>
    <x v="0"/>
    <s v="USD"/>
    <n v="1414378800"/>
    <n v="1412836990"/>
    <b v="0"/>
    <n v="6"/>
    <b v="1"/>
    <s v="theater/plays"/>
    <n v="104"/>
    <n v="52"/>
    <x v="1"/>
    <x v="6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4216"/>
    <x v="0"/>
    <x v="0"/>
    <s v="USD"/>
    <n v="1458100740"/>
    <n v="1456862924"/>
    <b v="0"/>
    <n v="31"/>
    <b v="1"/>
    <s v="theater/plays"/>
    <n v="105.4"/>
    <n v="136"/>
    <x v="1"/>
    <x v="6"/>
  </r>
  <r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1000"/>
    <x v="0"/>
    <x v="0"/>
    <s v="USD"/>
    <n v="1447959491"/>
    <n v="1445363891"/>
    <b v="0"/>
    <n v="8"/>
    <b v="1"/>
    <s v="theater/plays"/>
    <n v="100"/>
    <n v="125"/>
    <x v="1"/>
    <x v="6"/>
  </r>
  <r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45"/>
    <x v="0"/>
    <x v="0"/>
    <s v="USD"/>
    <n v="1408815440"/>
    <n v="1404927440"/>
    <b v="0"/>
    <n v="29"/>
    <b v="1"/>
    <s v="theater/plays"/>
    <n v="101.5"/>
    <n v="105"/>
    <x v="1"/>
    <x v="6"/>
  </r>
  <r>
    <n v="10440"/>
    <x v="0"/>
    <x v="0"/>
    <s v="USD"/>
    <n v="1464732537"/>
    <n v="1462140537"/>
    <b v="0"/>
    <n v="72"/>
    <b v="1"/>
    <s v="theater/plays"/>
    <n v="104.4"/>
    <n v="145"/>
    <x v="1"/>
    <x v="6"/>
  </r>
  <r>
    <n v="180"/>
    <x v="0"/>
    <x v="1"/>
    <s v="GBP"/>
    <n v="1462914000"/>
    <n v="1460914253"/>
    <b v="0"/>
    <n v="15"/>
    <b v="1"/>
    <s v="theater/plays"/>
    <n v="180"/>
    <n v="12"/>
    <x v="1"/>
    <x v="6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50"/>
    <x v="0"/>
    <x v="0"/>
    <s v="USD"/>
    <n v="1422853140"/>
    <n v="1421439552"/>
    <b v="0"/>
    <n v="10"/>
    <b v="1"/>
    <s v="theater/plays"/>
    <n v="110"/>
    <n v="55"/>
    <x v="1"/>
    <x v="6"/>
  </r>
  <r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66"/>
    <x v="0"/>
    <x v="0"/>
    <s v="USD"/>
    <n v="1461823140"/>
    <n v="1459411371"/>
    <b v="0"/>
    <n v="34"/>
    <b v="1"/>
    <s v="theater/plays"/>
    <n v="102"/>
    <n v="99"/>
    <x v="1"/>
    <x v="6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x v="0"/>
    <x v="1"/>
    <s v="GBP"/>
    <n v="1460318400"/>
    <n v="1457881057"/>
    <b v="0"/>
    <n v="22"/>
    <b v="1"/>
    <s v="theater/plays"/>
    <n v="100"/>
    <n v="125"/>
    <x v="1"/>
    <x v="6"/>
  </r>
  <r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631"/>
    <x v="0"/>
    <x v="0"/>
    <s v="USD"/>
    <n v="1447269367"/>
    <n v="1444673767"/>
    <b v="0"/>
    <n v="8"/>
    <b v="1"/>
    <s v="theater/plays"/>
    <n v="126.2"/>
    <n v="78.875"/>
    <x v="1"/>
    <x v="6"/>
  </r>
  <r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69"/>
    <x v="0"/>
    <x v="1"/>
    <s v="GBP"/>
    <n v="1466899491"/>
    <n v="1464307491"/>
    <b v="0"/>
    <n v="8"/>
    <b v="1"/>
    <s v="theater/plays"/>
    <n v="123"/>
    <n v="46.125"/>
    <x v="1"/>
    <x v="6"/>
  </r>
  <r>
    <n v="1260"/>
    <x v="0"/>
    <x v="1"/>
    <s v="GBP"/>
    <n v="1441042275"/>
    <n v="1438882275"/>
    <b v="0"/>
    <n v="32"/>
    <b v="1"/>
    <s v="theater/plays"/>
    <n v="105"/>
    <n v="39.375"/>
    <x v="1"/>
    <x v="6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x v="0"/>
    <x v="1"/>
    <s v="GBP"/>
    <n v="1403964324"/>
    <n v="1401372324"/>
    <b v="0"/>
    <n v="20"/>
    <b v="1"/>
    <s v="theater/plays"/>
    <n v="100"/>
    <n v="38.65"/>
    <x v="1"/>
    <x v="6"/>
  </r>
  <r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100"/>
    <x v="0"/>
    <x v="0"/>
    <s v="USD"/>
    <n v="1480947054"/>
    <n v="1475759454"/>
    <b v="0"/>
    <n v="5"/>
    <b v="1"/>
    <s v="theater/plays"/>
    <n v="100"/>
    <n v="20"/>
    <x v="1"/>
    <x v="6"/>
  </r>
  <r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3"/>
    <x v="0"/>
    <x v="0"/>
    <s v="USD"/>
    <n v="1476390164"/>
    <n v="1473970964"/>
    <b v="0"/>
    <n v="4"/>
    <b v="1"/>
    <s v="theater/plays"/>
    <n v="130"/>
    <n v="3.25"/>
    <x v="1"/>
    <x v="6"/>
  </r>
  <r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x v="0"/>
    <x v="0"/>
    <s v="USD"/>
    <n v="1403964574"/>
    <n v="1401372574"/>
    <b v="0"/>
    <n v="20"/>
    <b v="1"/>
    <s v="theater/plays"/>
    <n v="100"/>
    <n v="62.5"/>
    <x v="1"/>
    <x v="6"/>
  </r>
  <r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0"/>
    <x v="2"/>
    <x v="0"/>
    <s v="USD"/>
    <n v="1450040396"/>
    <n v="1444852796"/>
    <b v="0"/>
    <n v="0"/>
    <b v="0"/>
    <s v="theater/musical"/>
    <n v="0"/>
    <n v="0"/>
    <x v="1"/>
    <x v="40"/>
  </r>
  <r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100"/>
    <x v="2"/>
    <x v="1"/>
    <s v="GBP"/>
    <n v="1416781749"/>
    <n v="1415053749"/>
    <b v="0"/>
    <n v="1"/>
    <b v="0"/>
    <s v="theater/musical"/>
    <n v="20"/>
    <n v="100"/>
    <x v="1"/>
    <x v="40"/>
  </r>
  <r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0"/>
    <x v="2"/>
    <x v="0"/>
    <s v="USD"/>
    <n v="1442248829"/>
    <n v="1439224829"/>
    <b v="0"/>
    <n v="0"/>
    <b v="0"/>
    <s v="theater/musical"/>
    <n v="0"/>
    <n v="0"/>
    <x v="1"/>
    <x v="40"/>
  </r>
  <r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0"/>
    <x v="2"/>
    <x v="0"/>
    <s v="USD"/>
    <n v="1412485200"/>
    <n v="1410966179"/>
    <b v="0"/>
    <n v="0"/>
    <b v="0"/>
    <s v="theater/musical"/>
    <n v="0"/>
    <n v="0"/>
    <x v="1"/>
    <x v="40"/>
  </r>
  <r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0"/>
    <x v="2"/>
    <x v="0"/>
    <s v="USD"/>
    <n v="1447734439"/>
    <n v="1444274839"/>
    <b v="0"/>
    <n v="0"/>
    <b v="0"/>
    <s v="theater/musical"/>
    <n v="0"/>
    <n v="0"/>
    <x v="1"/>
    <x v="40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"/>
    <x v="2"/>
    <x v="5"/>
    <s v="CAD"/>
    <n v="1479773838"/>
    <n v="1477178238"/>
    <b v="0"/>
    <n v="1"/>
    <b v="0"/>
    <s v="theater/musical"/>
    <n v="0.1"/>
    <n v="1"/>
    <x v="1"/>
    <x v="40"/>
  </r>
  <r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0"/>
    <x v="2"/>
    <x v="1"/>
    <s v="GBP"/>
    <n v="1475258327"/>
    <n v="1471370327"/>
    <b v="0"/>
    <n v="2"/>
    <b v="0"/>
    <s v="theater/musical"/>
    <n v="6"/>
    <n v="15"/>
    <x v="1"/>
    <x v="40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330"/>
    <x v="0"/>
    <x v="0"/>
    <s v="USD"/>
    <n v="1460260800"/>
    <n v="1458336672"/>
    <b v="0"/>
    <n v="36"/>
    <b v="1"/>
    <s v="theater/plays"/>
    <n v="111"/>
    <n v="92.5"/>
    <x v="1"/>
    <x v="6"/>
  </r>
  <r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234"/>
    <x v="0"/>
    <x v="1"/>
    <s v="GBP"/>
    <n v="1482321030"/>
    <n v="1477133430"/>
    <b v="0"/>
    <n v="9"/>
    <b v="1"/>
    <s v="theater/plays"/>
    <n v="104"/>
    <n v="26"/>
    <x v="1"/>
    <x v="6"/>
  </r>
  <r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160"/>
    <x v="0"/>
    <x v="1"/>
    <s v="GBP"/>
    <n v="1462878648"/>
    <n v="1461064248"/>
    <b v="0"/>
    <n v="30"/>
    <b v="1"/>
    <s v="theater/plays"/>
    <n v="108"/>
    <n v="72"/>
    <x v="1"/>
    <x v="6"/>
  </r>
  <r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20"/>
    <x v="0"/>
    <x v="0"/>
    <s v="USD"/>
    <n v="1413383216"/>
    <n v="1410791216"/>
    <b v="0"/>
    <n v="40"/>
    <b v="1"/>
    <s v="theater/plays"/>
    <n v="100.8"/>
    <n v="63"/>
    <x v="1"/>
    <x v="6"/>
  </r>
  <r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30"/>
    <x v="0"/>
    <x v="1"/>
    <s v="GBP"/>
    <n v="1431204449"/>
    <n v="1428526049"/>
    <b v="0"/>
    <n v="13"/>
    <b v="1"/>
    <s v="theater/plays"/>
    <n v="100.75"/>
    <n v="310"/>
    <x v="1"/>
    <x v="6"/>
  </r>
  <r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420"/>
    <x v="0"/>
    <x v="1"/>
    <s v="GBP"/>
    <n v="1434994266"/>
    <n v="1432402266"/>
    <b v="0"/>
    <n v="4"/>
    <b v="1"/>
    <s v="theater/plays"/>
    <n v="210"/>
    <n v="105"/>
    <x v="1"/>
    <x v="6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81"/>
    <x v="0"/>
    <x v="1"/>
    <s v="GBP"/>
    <n v="1455831000"/>
    <n v="1454366467"/>
    <b v="0"/>
    <n v="15"/>
    <b v="1"/>
    <s v="theater/plays"/>
    <n v="127"/>
    <n v="25.4"/>
    <x v="1"/>
    <x v="6"/>
  </r>
  <r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"/>
    <x v="2"/>
    <x v="0"/>
    <s v="USD"/>
    <n v="1439828159"/>
    <n v="1437236159"/>
    <b v="0"/>
    <n v="1"/>
    <b v="0"/>
    <s v="theater/plays"/>
    <n v="10"/>
    <n v="100"/>
    <x v="1"/>
    <x v="6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0"/>
    <x v="2"/>
    <x v="0"/>
    <s v="USD"/>
    <n v="1429396200"/>
    <n v="1428539708"/>
    <b v="0"/>
    <n v="0"/>
    <b v="0"/>
    <s v="theater/plays"/>
    <n v="0"/>
    <n v="0"/>
    <x v="1"/>
    <x v="6"/>
  </r>
  <r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270"/>
    <x v="2"/>
    <x v="1"/>
    <s v="GBP"/>
    <n v="1405461600"/>
    <n v="1403562705"/>
    <b v="0"/>
    <n v="6"/>
    <b v="0"/>
    <s v="theater/plays"/>
    <n v="18"/>
    <n v="45"/>
    <x v="1"/>
    <x v="6"/>
  </r>
  <r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0"/>
    <x v="2"/>
    <x v="0"/>
    <s v="USD"/>
    <n v="1450389950"/>
    <n v="1447797950"/>
    <b v="0"/>
    <n v="0"/>
    <b v="0"/>
    <s v="theater/plays"/>
    <n v="0"/>
    <n v="0"/>
    <x v="1"/>
    <x v="6"/>
  </r>
  <r>
    <n v="100"/>
    <x v="2"/>
    <x v="0"/>
    <s v="USD"/>
    <n v="1409980144"/>
    <n v="1407388144"/>
    <b v="0"/>
    <n v="4"/>
    <b v="0"/>
    <s v="theater/plays"/>
    <n v="2"/>
    <n v="25"/>
    <x v="1"/>
    <x v="6"/>
  </r>
  <r>
    <n v="0"/>
    <x v="2"/>
    <x v="0"/>
    <s v="USD"/>
    <n v="1404406964"/>
    <n v="1401814964"/>
    <b v="0"/>
    <n v="0"/>
    <b v="0"/>
    <s v="theater/plays"/>
    <n v="0"/>
    <n v="0"/>
    <x v="1"/>
    <x v="6"/>
  </r>
  <r>
    <n v="0"/>
    <x v="2"/>
    <x v="0"/>
    <s v="USD"/>
    <n v="1404532740"/>
    <n v="1401823952"/>
    <b v="0"/>
    <n v="0"/>
    <b v="0"/>
    <s v="theater/plays"/>
    <n v="0"/>
    <n v="0"/>
    <x v="1"/>
    <x v="6"/>
  </r>
  <r>
    <n v="10"/>
    <x v="2"/>
    <x v="0"/>
    <s v="USD"/>
    <n v="1407689102"/>
    <n v="1405097102"/>
    <b v="0"/>
    <n v="1"/>
    <b v="0"/>
    <s v="theater/plays"/>
    <n v="10"/>
    <n v="10"/>
    <x v="1"/>
    <x v="6"/>
  </r>
  <r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"/>
    <x v="2"/>
    <x v="1"/>
    <s v="GBP"/>
    <n v="1436137140"/>
    <n v="1433833896"/>
    <b v="0"/>
    <n v="1"/>
    <b v="0"/>
    <s v="theater/plays"/>
    <n v="1"/>
    <n v="25"/>
    <x v="1"/>
    <x v="6"/>
  </r>
  <r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25"/>
    <x v="0"/>
    <x v="0"/>
    <s v="USD"/>
    <n v="1461902340"/>
    <n v="1459220588"/>
    <b v="0"/>
    <n v="7"/>
    <b v="1"/>
    <s v="theater/musical"/>
    <n v="105"/>
    <n v="75"/>
    <x v="1"/>
    <x v="40"/>
  </r>
  <r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x v="0"/>
    <x v="1"/>
    <s v="GBP"/>
    <n v="1434234010"/>
    <n v="1431642010"/>
    <b v="0"/>
    <n v="20"/>
    <b v="1"/>
    <s v="theater/musical"/>
    <n v="100"/>
    <n v="100"/>
    <x v="1"/>
    <x v="40"/>
  </r>
  <r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000"/>
    <x v="0"/>
    <x v="0"/>
    <s v="USD"/>
    <n v="1436817960"/>
    <n v="1433999785"/>
    <b v="0"/>
    <n v="30"/>
    <b v="1"/>
    <s v="theater/musical"/>
    <n v="120"/>
    <n v="100"/>
    <x v="1"/>
    <x v="40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150"/>
    <x v="0"/>
    <x v="5"/>
    <s v="CAD"/>
    <n v="1468193532"/>
    <n v="1465601532"/>
    <b v="0"/>
    <n v="10"/>
    <b v="1"/>
    <s v="theater/musical"/>
    <n v="115"/>
    <n v="115"/>
    <x v="1"/>
    <x v="40"/>
  </r>
  <r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0"/>
    <x v="2"/>
    <x v="0"/>
    <s v="USD"/>
    <n v="1479834023"/>
    <n v="1477238423"/>
    <b v="0"/>
    <n v="0"/>
    <b v="0"/>
    <s v="theater/musical"/>
    <n v="0"/>
    <n v="0"/>
    <x v="1"/>
    <x v="40"/>
  </r>
  <r>
    <n v="0"/>
    <x v="2"/>
    <x v="0"/>
    <s v="USD"/>
    <n v="1404664592"/>
    <n v="1399480592"/>
    <b v="0"/>
    <n v="0"/>
    <b v="0"/>
    <s v="theater/musical"/>
    <n v="0"/>
    <n v="0"/>
    <x v="1"/>
    <x v="40"/>
  </r>
  <r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50"/>
    <x v="2"/>
    <x v="1"/>
    <s v="GBP"/>
    <n v="1433685354"/>
    <n v="1431093354"/>
    <b v="0"/>
    <n v="1"/>
    <b v="0"/>
    <s v="theater/musical"/>
    <n v="1"/>
    <n v="50"/>
    <x v="1"/>
    <x v="40"/>
  </r>
  <r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0"/>
    <x v="2"/>
    <x v="0"/>
    <s v="USD"/>
    <n v="1445482906"/>
    <n v="1442890906"/>
    <b v="0"/>
    <n v="0"/>
    <b v="0"/>
    <s v="theater/musical"/>
    <n v="0"/>
    <n v="0"/>
    <x v="1"/>
    <x v="40"/>
  </r>
  <r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0"/>
    <x v="2"/>
    <x v="0"/>
    <s v="USD"/>
    <n v="1469948400"/>
    <n v="1465172024"/>
    <b v="0"/>
    <n v="0"/>
    <b v="0"/>
    <s v="theater/musical"/>
    <n v="0"/>
    <n v="0"/>
    <x v="1"/>
    <x v="40"/>
  </r>
  <r>
    <n v="3"/>
    <x v="2"/>
    <x v="0"/>
    <s v="USD"/>
    <n v="1411852640"/>
    <n v="1406668640"/>
    <b v="0"/>
    <n v="2"/>
    <b v="0"/>
    <s v="theater/musical"/>
    <n v="2E-3"/>
    <n v="1.5"/>
    <x v="1"/>
    <x v="40"/>
  </r>
  <r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570"/>
    <x v="0"/>
    <x v="0"/>
    <s v="USD"/>
    <n v="1426187582"/>
    <n v="1423599182"/>
    <b v="0"/>
    <n v="10"/>
    <b v="1"/>
    <s v="theater/plays"/>
    <n v="228"/>
    <n v="57"/>
    <x v="1"/>
    <x v="6"/>
  </r>
  <r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1"/>
    <x v="0"/>
    <x v="0"/>
    <s v="USD"/>
    <n v="1472676371"/>
    <n v="1470948371"/>
    <b v="0"/>
    <n v="8"/>
    <b v="1"/>
    <s v="theater/plays"/>
    <n v="100.2"/>
    <n v="62.625"/>
    <x v="1"/>
    <x v="6"/>
  </r>
  <r>
    <n v="225"/>
    <x v="0"/>
    <x v="0"/>
    <s v="USD"/>
    <n v="1464371211"/>
    <n v="1463161611"/>
    <b v="0"/>
    <n v="3"/>
    <b v="1"/>
    <s v="theater/plays"/>
    <n v="225"/>
    <n v="75"/>
    <x v="1"/>
    <x v="6"/>
  </r>
  <r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20"/>
    <x v="0"/>
    <x v="1"/>
    <s v="GBP"/>
    <n v="1461278208"/>
    <n v="1459463808"/>
    <b v="0"/>
    <n v="8"/>
    <b v="1"/>
    <s v="theater/plays"/>
    <n v="160"/>
    <n v="40"/>
    <x v="1"/>
    <x v="6"/>
  </r>
  <r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189"/>
    <x v="2"/>
    <x v="0"/>
    <s v="USD"/>
    <n v="1412405940"/>
    <n v="1409721542"/>
    <b v="1"/>
    <n v="8"/>
    <b v="0"/>
    <s v="theater/plays"/>
    <n v="2.7"/>
    <n v="23.625"/>
    <x v="1"/>
    <x v="6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"/>
    <x v="2"/>
    <x v="0"/>
    <s v="USD"/>
    <n v="1420081143"/>
    <n v="1417489143"/>
    <b v="1"/>
    <n v="4"/>
    <b v="0"/>
    <s v="theater/plays"/>
    <n v="3.8"/>
    <n v="9.5"/>
    <x v="1"/>
    <x v="6"/>
  </r>
  <r>
    <n v="852"/>
    <x v="2"/>
    <x v="1"/>
    <s v="GBP"/>
    <n v="1437129179"/>
    <n v="1434537179"/>
    <b v="1"/>
    <n v="24"/>
    <b v="0"/>
    <s v="theater/plays"/>
    <n v="34.08"/>
    <n v="35.5"/>
    <x v="1"/>
    <x v="6"/>
  </r>
  <r>
    <n v="20"/>
    <x v="2"/>
    <x v="0"/>
    <s v="USD"/>
    <n v="1427427276"/>
    <n v="1425270876"/>
    <b v="0"/>
    <n v="2"/>
    <b v="0"/>
    <s v="theater/plays"/>
    <n v="0.2"/>
    <n v="10"/>
    <x v="1"/>
    <x v="6"/>
  </r>
  <r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25"/>
    <x v="2"/>
    <x v="0"/>
    <s v="USD"/>
    <n v="1427408271"/>
    <n v="1424819871"/>
    <b v="0"/>
    <n v="1"/>
    <b v="0"/>
    <s v="theater/plays"/>
    <n v="2.5"/>
    <n v="25"/>
    <x v="1"/>
    <x v="6"/>
  </r>
  <r>
    <n v="1"/>
    <x v="2"/>
    <x v="0"/>
    <s v="USD"/>
    <n v="1425833403"/>
    <n v="1423245003"/>
    <b v="0"/>
    <n v="1"/>
    <b v="0"/>
    <s v="theater/plays"/>
    <n v="0.02"/>
    <n v="1"/>
    <x v="1"/>
    <x v="6"/>
  </r>
  <r>
    <n v="260"/>
    <x v="2"/>
    <x v="0"/>
    <s v="USD"/>
    <n v="1406913120"/>
    <n v="1404927690"/>
    <b v="0"/>
    <n v="4"/>
    <b v="0"/>
    <s v="theater/plays"/>
    <n v="5.2"/>
    <n v="65"/>
    <x v="1"/>
    <x v="6"/>
  </r>
  <r>
    <n v="10"/>
    <x v="2"/>
    <x v="1"/>
    <s v="GBP"/>
    <n v="1432328400"/>
    <n v="1430734844"/>
    <b v="0"/>
    <n v="1"/>
    <b v="0"/>
    <s v="theater/plays"/>
    <n v="2"/>
    <n v="10"/>
    <x v="1"/>
    <x v="6"/>
  </r>
  <r>
    <n v="1"/>
    <x v="2"/>
    <x v="0"/>
    <s v="USD"/>
    <n v="1403730000"/>
    <n v="1401485207"/>
    <b v="0"/>
    <n v="1"/>
    <b v="0"/>
    <s v="theater/plays"/>
    <n v="0.04"/>
    <n v="1"/>
    <x v="1"/>
    <x v="6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100"/>
    <x v="2"/>
    <x v="0"/>
    <s v="USD"/>
    <n v="1415828820"/>
    <n v="1412258977"/>
    <b v="0"/>
    <n v="1"/>
    <b v="0"/>
    <s v="theater/plays"/>
    <n v="5"/>
    <n v="100"/>
    <x v="1"/>
    <x v="6"/>
  </r>
  <r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0"/>
    <x v="2"/>
    <x v="0"/>
    <s v="USD"/>
    <n v="1446739905"/>
    <n v="1441552305"/>
    <b v="0"/>
    <n v="0"/>
    <b v="0"/>
    <s v="theater/plays"/>
    <n v="0"/>
    <n v="0"/>
    <x v="1"/>
    <x v="6"/>
  </r>
  <r>
    <n v="60"/>
    <x v="2"/>
    <x v="0"/>
    <s v="USD"/>
    <n v="1447799054"/>
    <n v="1445203454"/>
    <b v="0"/>
    <n v="3"/>
    <b v="0"/>
    <s v="theater/plays"/>
    <n v="1.2"/>
    <n v="20"/>
    <x v="1"/>
    <x v="6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251"/>
    <x v="2"/>
    <x v="0"/>
    <s v="USD"/>
    <n v="1466278339"/>
    <n v="1463686339"/>
    <b v="0"/>
    <n v="5"/>
    <b v="0"/>
    <s v="theater/plays"/>
    <n v="12.55"/>
    <n v="50.2"/>
    <x v="1"/>
    <x v="6"/>
  </r>
  <r>
    <n v="10"/>
    <x v="1"/>
    <x v="1"/>
    <s v="GBP"/>
    <n v="1410191405"/>
    <n v="1408031405"/>
    <b v="0"/>
    <n v="1"/>
    <b v="0"/>
    <s v="theater/musical"/>
    <n v="0.2"/>
    <n v="10"/>
    <x v="1"/>
    <x v="40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500"/>
    <x v="1"/>
    <x v="0"/>
    <s v="USD"/>
    <n v="1404360478"/>
    <n v="1401768478"/>
    <b v="0"/>
    <n v="10"/>
    <b v="0"/>
    <s v="theater/musical"/>
    <n v="15"/>
    <n v="150"/>
    <x v="1"/>
    <x v="40"/>
  </r>
  <r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0"/>
    <x v="1"/>
    <x v="0"/>
    <s v="USD"/>
    <n v="1439522996"/>
    <n v="1435202996"/>
    <b v="0"/>
    <n v="0"/>
    <b v="0"/>
    <s v="theater/musical"/>
    <n v="0"/>
    <n v="0"/>
    <x v="1"/>
    <x v="40"/>
  </r>
  <r>
    <n v="0"/>
    <x v="1"/>
    <x v="0"/>
    <s v="USD"/>
    <n v="1444322535"/>
    <n v="1441730535"/>
    <b v="0"/>
    <n v="0"/>
    <b v="0"/>
    <s v="theater/musical"/>
    <n v="0"/>
    <n v="0"/>
    <x v="1"/>
    <x v="40"/>
  </r>
  <r>
    <n v="0"/>
    <x v="1"/>
    <x v="4"/>
    <s v="NZD"/>
    <n v="1422061200"/>
    <n v="1420244622"/>
    <b v="0"/>
    <n v="0"/>
    <b v="0"/>
    <s v="theater/musical"/>
    <n v="0"/>
    <n v="0"/>
    <x v="1"/>
    <x v="40"/>
  </r>
  <r>
    <n v="0"/>
    <x v="1"/>
    <x v="8"/>
    <s v="DKK"/>
    <n v="1472896800"/>
    <n v="1472804365"/>
    <b v="0"/>
    <n v="0"/>
    <b v="0"/>
    <s v="theater/musical"/>
    <n v="0"/>
    <n v="0"/>
    <x v="1"/>
    <x v="40"/>
  </r>
  <r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0"/>
    <x v="1"/>
    <x v="1"/>
    <s v="GBP"/>
    <n v="1422218396"/>
    <n v="1419626396"/>
    <b v="0"/>
    <n v="0"/>
    <b v="0"/>
    <s v="theater/musical"/>
    <n v="0"/>
    <n v="0"/>
    <x v="1"/>
    <x v="40"/>
  </r>
  <r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25"/>
    <x v="1"/>
    <x v="0"/>
    <s v="USD"/>
    <n v="1487550399"/>
    <n v="1484958399"/>
    <b v="0"/>
    <n v="1"/>
    <b v="0"/>
    <s v="theater/musical"/>
    <n v="5"/>
    <n v="25"/>
    <x v="1"/>
    <x v="40"/>
  </r>
  <r>
    <n v="0"/>
    <x v="1"/>
    <x v="2"/>
    <s v="AUD"/>
    <n v="1454281380"/>
    <n v="1451950570"/>
    <b v="0"/>
    <n v="0"/>
    <b v="0"/>
    <s v="theater/musical"/>
    <n v="0"/>
    <n v="0"/>
    <x v="1"/>
    <x v="40"/>
  </r>
  <r>
    <n v="0"/>
    <x v="1"/>
    <x v="1"/>
    <s v="GBP"/>
    <n v="1409668069"/>
    <n v="1407076069"/>
    <b v="0"/>
    <n v="0"/>
    <b v="0"/>
    <s v="theater/musical"/>
    <n v="0"/>
    <n v="0"/>
    <x v="1"/>
    <x v="40"/>
  </r>
  <r>
    <n v="0"/>
    <x v="1"/>
    <x v="0"/>
    <s v="USD"/>
    <n v="1427479192"/>
    <n v="1425322792"/>
    <b v="0"/>
    <n v="0"/>
    <b v="0"/>
    <s v="theater/musical"/>
    <n v="0"/>
    <n v="0"/>
    <x v="1"/>
    <x v="40"/>
  </r>
  <r>
    <n v="0"/>
    <x v="1"/>
    <x v="0"/>
    <s v="USD"/>
    <n v="1462834191"/>
    <n v="1460242191"/>
    <b v="0"/>
    <n v="0"/>
    <b v="0"/>
    <s v="theater/musical"/>
    <n v="0"/>
    <n v="0"/>
    <x v="1"/>
    <x v="40"/>
  </r>
  <r>
    <n v="0"/>
    <x v="1"/>
    <x v="2"/>
    <s v="AUD"/>
    <n v="1418275702"/>
    <n v="1415683702"/>
    <b v="0"/>
    <n v="0"/>
    <b v="0"/>
    <s v="theater/musical"/>
    <n v="0"/>
    <n v="0"/>
    <x v="1"/>
    <x v="40"/>
  </r>
  <r>
    <n v="35"/>
    <x v="1"/>
    <x v="0"/>
    <s v="USD"/>
    <n v="1430517600"/>
    <n v="1426538129"/>
    <b v="0"/>
    <n v="2"/>
    <b v="0"/>
    <s v="theater/musical"/>
    <n v="1.75"/>
    <n v="17.5"/>
    <x v="1"/>
    <x v="40"/>
  </r>
  <r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0"/>
    <x v="2"/>
    <x v="0"/>
    <s v="USD"/>
    <n v="1408863600"/>
    <n v="1408203557"/>
    <b v="0"/>
    <n v="0"/>
    <b v="0"/>
    <s v="theater/plays"/>
    <n v="0"/>
    <n v="0"/>
    <x v="1"/>
    <x v="6"/>
  </r>
  <r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50"/>
    <x v="2"/>
    <x v="0"/>
    <s v="USD"/>
    <n v="1425103218"/>
    <n v="1422424818"/>
    <b v="0"/>
    <n v="1"/>
    <b v="0"/>
    <s v="theater/plays"/>
    <n v="5"/>
    <n v="50"/>
    <x v="1"/>
    <x v="6"/>
  </r>
  <r>
    <n v="170"/>
    <x v="2"/>
    <x v="0"/>
    <s v="USD"/>
    <n v="1402979778"/>
    <n v="1401770178"/>
    <b v="0"/>
    <n v="4"/>
    <b v="0"/>
    <s v="theater/plays"/>
    <n v="10.625"/>
    <n v="42.5"/>
    <x v="1"/>
    <x v="6"/>
  </r>
  <r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25"/>
    <x v="2"/>
    <x v="0"/>
    <s v="USD"/>
    <n v="1407868561"/>
    <n v="1406140561"/>
    <b v="0"/>
    <n v="2"/>
    <b v="0"/>
    <s v="theater/plays"/>
    <n v="1.25"/>
    <n v="62.5"/>
    <x v="1"/>
    <x v="6"/>
  </r>
  <r>
    <n v="135"/>
    <x v="2"/>
    <x v="0"/>
    <s v="USD"/>
    <n v="1433988791"/>
    <n v="1431396791"/>
    <b v="0"/>
    <n v="5"/>
    <b v="0"/>
    <s v="theater/plays"/>
    <n v="5.4"/>
    <n v="27"/>
    <x v="1"/>
    <x v="6"/>
  </r>
  <r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0"/>
    <x v="2"/>
    <x v="0"/>
    <s v="USD"/>
    <n v="1439581080"/>
    <n v="1435709765"/>
    <b v="0"/>
    <n v="0"/>
    <b v="0"/>
    <s v="theater/plays"/>
    <n v="0"/>
    <n v="0"/>
    <x v="1"/>
    <x v="6"/>
  </r>
  <r>
    <n v="3"/>
    <x v="2"/>
    <x v="0"/>
    <s v="USD"/>
    <n v="1429074240"/>
    <n v="1427866200"/>
    <b v="0"/>
    <n v="2"/>
    <b v="0"/>
    <s v="theater/plays"/>
    <n v="0.03"/>
    <n v="1.5"/>
    <x v="1"/>
    <x v="6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53"/>
    <x v="2"/>
    <x v="0"/>
    <s v="USD"/>
    <n v="1414354080"/>
    <n v="1411587606"/>
    <b v="0"/>
    <n v="4"/>
    <b v="0"/>
    <s v="theater/plays"/>
    <n v="15.3"/>
    <n v="38.25"/>
    <x v="1"/>
    <x v="6"/>
  </r>
  <r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0"/>
    <x v="2"/>
    <x v="8"/>
    <s v="DKK"/>
    <n v="1464952752"/>
    <n v="1462360752"/>
    <b v="0"/>
    <n v="0"/>
    <b v="0"/>
    <s v="theater/plays"/>
    <n v="0"/>
    <n v="0"/>
    <x v="1"/>
    <x v="6"/>
  </r>
  <r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120"/>
    <x v="2"/>
    <x v="1"/>
    <s v="GBP"/>
    <n v="1407168000"/>
    <n v="1406131023"/>
    <b v="0"/>
    <n v="3"/>
    <b v="0"/>
    <s v="theater/plays"/>
    <n v="0.2"/>
    <n v="40"/>
    <x v="1"/>
    <x v="6"/>
  </r>
  <r>
    <n v="90"/>
    <x v="2"/>
    <x v="1"/>
    <s v="GBP"/>
    <n v="1453075200"/>
    <n v="1450628773"/>
    <b v="0"/>
    <n v="3"/>
    <b v="0"/>
    <s v="theater/plays"/>
    <n v="1.8"/>
    <n v="30"/>
    <x v="1"/>
    <x v="6"/>
  </r>
  <r>
    <n v="135"/>
    <x v="2"/>
    <x v="1"/>
    <s v="GBP"/>
    <n v="1479032260"/>
    <n v="1476436660"/>
    <b v="0"/>
    <n v="3"/>
    <b v="0"/>
    <s v="theater/plays"/>
    <n v="5.4"/>
    <n v="45"/>
    <x v="1"/>
    <x v="6"/>
  </r>
  <r>
    <n v="0"/>
    <x v="2"/>
    <x v="1"/>
    <s v="GBP"/>
    <n v="1414346400"/>
    <n v="1413291655"/>
    <b v="0"/>
    <n v="0"/>
    <b v="0"/>
    <s v="theater/plays"/>
    <n v="0"/>
    <n v="0"/>
    <x v="1"/>
    <x v="6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"/>
    <x v="2"/>
    <x v="0"/>
    <s v="USD"/>
    <n v="1406753639"/>
    <n v="1404161639"/>
    <b v="0"/>
    <n v="3"/>
    <b v="0"/>
    <s v="theater/plays"/>
    <n v="10"/>
    <n v="5"/>
    <x v="1"/>
    <x v="6"/>
  </r>
  <r>
    <n v="15"/>
    <x v="2"/>
    <x v="2"/>
    <s v="AUD"/>
    <n v="1419645748"/>
    <n v="1417053748"/>
    <b v="0"/>
    <n v="1"/>
    <b v="0"/>
    <s v="theater/plays"/>
    <n v="0.3"/>
    <n v="15"/>
    <x v="1"/>
    <x v="6"/>
  </r>
  <r>
    <n v="25"/>
    <x v="2"/>
    <x v="1"/>
    <s v="GBP"/>
    <n v="1407565504"/>
    <n v="1404973504"/>
    <b v="0"/>
    <n v="2"/>
    <b v="0"/>
    <s v="theater/plays"/>
    <n v="1"/>
    <n v="12.5"/>
    <x v="1"/>
    <x v="6"/>
  </r>
  <r>
    <n v="651"/>
    <x v="2"/>
    <x v="0"/>
    <s v="USD"/>
    <n v="1444971540"/>
    <n v="1442593427"/>
    <b v="0"/>
    <n v="7"/>
    <b v="0"/>
    <s v="theater/plays"/>
    <n v="13.02"/>
    <n v="93"/>
    <x v="1"/>
    <x v="6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0"/>
    <x v="2"/>
    <x v="2"/>
    <s v="AUD"/>
    <n v="1459490400"/>
    <n v="1457078868"/>
    <b v="0"/>
    <n v="0"/>
    <b v="0"/>
    <s v="theater/plays"/>
    <n v="0"/>
    <n v="0"/>
    <x v="1"/>
    <x v="6"/>
  </r>
  <r>
    <n v="0"/>
    <x v="2"/>
    <x v="0"/>
    <s v="USD"/>
    <n v="1441510707"/>
    <n v="1439350707"/>
    <b v="0"/>
    <n v="0"/>
    <b v="0"/>
    <s v="theater/plays"/>
    <n v="0"/>
    <n v="0"/>
    <x v="1"/>
    <x v="6"/>
  </r>
  <r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0"/>
    <x v="2"/>
    <x v="0"/>
    <s v="USD"/>
    <n v="1480576720"/>
    <n v="1477981120"/>
    <b v="0"/>
    <n v="0"/>
    <b v="0"/>
    <s v="theater/plays"/>
    <n v="0"/>
    <n v="0"/>
    <x v="1"/>
    <x v="6"/>
  </r>
  <r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"/>
    <x v="2"/>
    <x v="2"/>
    <s v="AUD"/>
    <n v="1412656200"/>
    <n v="1412328979"/>
    <b v="0"/>
    <n v="1"/>
    <b v="0"/>
    <s v="theater/plays"/>
    <n v="0.1"/>
    <n v="5"/>
    <x v="1"/>
    <x v="6"/>
  </r>
  <r>
    <n v="11"/>
    <x v="2"/>
    <x v="0"/>
    <s v="USD"/>
    <n v="1420199351"/>
    <n v="1416311351"/>
    <b v="0"/>
    <n v="2"/>
    <b v="0"/>
    <s v="theater/plays"/>
    <n v="0.22"/>
    <n v="5.5"/>
    <x v="1"/>
    <x v="6"/>
  </r>
  <r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0"/>
    <x v="2"/>
    <x v="0"/>
    <s v="USD"/>
    <n v="1434490914"/>
    <n v="1429306914"/>
    <b v="0"/>
    <n v="0"/>
    <b v="0"/>
    <s v="theater/plays"/>
    <n v="0"/>
    <n v="0"/>
    <x v="1"/>
    <x v="6"/>
  </r>
  <r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0"/>
    <x v="2"/>
    <x v="0"/>
    <s v="USD"/>
    <n v="1440690875"/>
    <n v="1438098875"/>
    <b v="0"/>
    <n v="0"/>
    <b v="0"/>
    <s v="theater/plays"/>
    <n v="0"/>
    <n v="0"/>
    <x v="1"/>
    <x v="6"/>
  </r>
  <r>
    <n v="5"/>
    <x v="2"/>
    <x v="0"/>
    <s v="USD"/>
    <n v="1431717268"/>
    <n v="1429125268"/>
    <b v="0"/>
    <n v="1"/>
    <b v="0"/>
    <s v="theater/plays"/>
    <n v="0.25"/>
    <n v="5"/>
    <x v="1"/>
    <x v="6"/>
  </r>
  <r>
    <n v="195"/>
    <x v="2"/>
    <x v="0"/>
    <s v="USD"/>
    <n v="1425110400"/>
    <n v="1422388822"/>
    <b v="0"/>
    <n v="5"/>
    <b v="0"/>
    <s v="theater/plays"/>
    <n v="3.25"/>
    <n v="39"/>
    <x v="1"/>
    <x v="6"/>
  </r>
  <r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0"/>
    <x v="2"/>
    <x v="2"/>
    <s v="AUD"/>
    <n v="1410076123"/>
    <n v="1404892123"/>
    <b v="0"/>
    <n v="0"/>
    <b v="0"/>
    <s v="theater/plays"/>
    <n v="0"/>
    <n v="0"/>
    <x v="1"/>
    <x v="6"/>
  </r>
  <r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25"/>
    <x v="2"/>
    <x v="0"/>
    <s v="USD"/>
    <n v="1460140500"/>
    <n v="1457628680"/>
    <b v="0"/>
    <n v="1"/>
    <b v="0"/>
    <s v="theater/plays"/>
    <n v="0.625"/>
    <n v="25"/>
    <x v="1"/>
    <x v="6"/>
  </r>
  <r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0"/>
    <x v="2"/>
    <x v="0"/>
    <s v="USD"/>
    <n v="1469834940"/>
    <n v="1467162586"/>
    <b v="0"/>
    <n v="0"/>
    <b v="0"/>
    <s v="theater/plays"/>
    <n v="0"/>
    <n v="0"/>
    <x v="1"/>
    <x v="6"/>
  </r>
  <r>
    <n v="0"/>
    <x v="2"/>
    <x v="5"/>
    <s v="CAD"/>
    <n v="1405352264"/>
    <n v="1400168264"/>
    <b v="0"/>
    <n v="0"/>
    <b v="0"/>
    <s v="theater/plays"/>
    <n v="0"/>
    <n v="0"/>
    <x v="1"/>
    <x v="6"/>
  </r>
  <r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0"/>
    <x v="2"/>
    <x v="0"/>
    <s v="USD"/>
    <n v="1461543600"/>
    <n v="1459203727"/>
    <b v="0"/>
    <n v="0"/>
    <b v="0"/>
    <s v="theater/plays"/>
    <n v="0"/>
    <n v="0"/>
    <x v="1"/>
    <x v="6"/>
  </r>
  <r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45"/>
    <x v="2"/>
    <x v="0"/>
    <s v="USD"/>
    <n v="1451852256"/>
    <n v="1449260256"/>
    <b v="0"/>
    <n v="4"/>
    <b v="0"/>
    <s v="theater/plays"/>
    <n v="1.5"/>
    <n v="11.25"/>
    <x v="1"/>
    <x v="6"/>
  </r>
  <r>
    <n v="21"/>
    <x v="2"/>
    <x v="1"/>
    <s v="GBP"/>
    <n v="1399584210"/>
    <n v="1397683410"/>
    <b v="0"/>
    <n v="2"/>
    <b v="0"/>
    <s v="theater/plays"/>
    <n v="0.42"/>
    <n v="10.5"/>
    <x v="1"/>
    <x v="6"/>
  </r>
  <r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0"/>
    <x v="2"/>
    <x v="5"/>
    <s v="CAD"/>
    <n v="1447821717"/>
    <n v="1445226117"/>
    <b v="0"/>
    <n v="0"/>
    <b v="0"/>
    <s v="theater/plays"/>
    <n v="0"/>
    <n v="0"/>
    <x v="1"/>
    <x v="6"/>
  </r>
  <r>
    <n v="126"/>
    <x v="2"/>
    <x v="0"/>
    <s v="USD"/>
    <n v="1429460386"/>
    <n v="1424279986"/>
    <b v="0"/>
    <n v="3"/>
    <b v="0"/>
    <s v="theater/plays"/>
    <n v="6.3"/>
    <n v="42"/>
    <x v="1"/>
    <x v="6"/>
  </r>
  <r>
    <n v="285"/>
    <x v="2"/>
    <x v="0"/>
    <s v="USD"/>
    <n v="1460608780"/>
    <n v="1455428380"/>
    <b v="0"/>
    <n v="4"/>
    <b v="0"/>
    <s v="theater/plays"/>
    <n v="14.25"/>
    <n v="71.25"/>
    <x v="1"/>
    <x v="6"/>
  </r>
  <r>
    <n v="45"/>
    <x v="2"/>
    <x v="0"/>
    <s v="USD"/>
    <n v="1406170740"/>
    <n v="1402506278"/>
    <b v="0"/>
    <n v="2"/>
    <b v="0"/>
    <s v="theater/plays"/>
    <n v="0.6"/>
    <n v="22.5"/>
    <x v="1"/>
    <x v="6"/>
  </r>
  <r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211"/>
    <x v="2"/>
    <x v="0"/>
    <s v="USD"/>
    <n v="1423186634"/>
    <n v="1418002634"/>
    <b v="0"/>
    <n v="8"/>
    <b v="0"/>
    <s v="theater/plays"/>
    <n v="21.1"/>
    <n v="26.375"/>
    <x v="1"/>
    <x v="6"/>
  </r>
  <r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0"/>
    <x v="2"/>
    <x v="0"/>
    <s v="USD"/>
    <n v="1468442898"/>
    <n v="1465850898"/>
    <b v="0"/>
    <n v="0"/>
    <b v="0"/>
    <s v="theater/plays"/>
    <n v="0"/>
    <n v="0"/>
    <x v="1"/>
    <x v="6"/>
  </r>
  <r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1305"/>
    <x v="2"/>
    <x v="0"/>
    <s v="USD"/>
    <n v="1469213732"/>
    <n v="1466621732"/>
    <b v="0"/>
    <n v="6"/>
    <b v="0"/>
    <s v="theater/plays"/>
    <n v="1.45"/>
    <n v="217.5"/>
    <x v="1"/>
    <x v="6"/>
  </r>
  <r>
    <n v="214"/>
    <x v="2"/>
    <x v="0"/>
    <s v="USD"/>
    <n v="1422717953"/>
    <n v="1417533953"/>
    <b v="0"/>
    <n v="8"/>
    <b v="0"/>
    <s v="theater/plays"/>
    <n v="10.7"/>
    <n v="26.75"/>
    <x v="1"/>
    <x v="6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170"/>
    <x v="2"/>
    <x v="1"/>
    <s v="GBP"/>
    <n v="1436297180"/>
    <n v="1431113180"/>
    <b v="0"/>
    <n v="5"/>
    <b v="0"/>
    <s v="theater/plays"/>
    <n v="20"/>
    <n v="34"/>
    <x v="1"/>
    <x v="6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0"/>
    <x v="2"/>
    <x v="0"/>
    <s v="USD"/>
    <n v="1447009181"/>
    <n v="1444413581"/>
    <b v="0"/>
    <n v="0"/>
    <b v="0"/>
    <s v="theater/plays"/>
    <n v="0"/>
    <n v="0"/>
    <x v="1"/>
    <x v="6"/>
  </r>
  <r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100"/>
    <x v="2"/>
    <x v="0"/>
    <s v="USD"/>
    <n v="1433086082"/>
    <n v="1430494082"/>
    <b v="0"/>
    <n v="1"/>
    <b v="0"/>
    <s v="theater/plays"/>
    <n v="20"/>
    <n v="100"/>
    <x v="1"/>
    <x v="6"/>
  </r>
  <r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5"/>
    <x v="2"/>
    <x v="0"/>
    <s v="USD"/>
    <n v="1405761690"/>
    <n v="1403169690"/>
    <b v="0"/>
    <n v="1"/>
    <b v="0"/>
    <s v="theater/plays"/>
    <n v="0.25"/>
    <n v="5"/>
    <x v="1"/>
    <x v="6"/>
  </r>
  <r>
    <n v="70"/>
    <x v="2"/>
    <x v="1"/>
    <s v="GBP"/>
    <n v="1423913220"/>
    <n v="1421339077"/>
    <b v="0"/>
    <n v="4"/>
    <b v="0"/>
    <s v="theater/plays"/>
    <n v="35"/>
    <n v="17.5"/>
    <x v="1"/>
    <x v="6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0"/>
    <x v="2"/>
    <x v="1"/>
    <s v="GBP"/>
    <n v="1428222221"/>
    <n v="1425633821"/>
    <b v="0"/>
    <n v="0"/>
    <b v="0"/>
    <s v="theater/plays"/>
    <n v="0"/>
    <n v="0"/>
    <x v="1"/>
    <x v="6"/>
  </r>
  <r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10"/>
    <x v="2"/>
    <x v="0"/>
    <s v="USD"/>
    <n v="1462631358"/>
    <n v="1457450958"/>
    <b v="0"/>
    <n v="1"/>
    <b v="0"/>
    <s v="theater/plays"/>
    <n v="0.125"/>
    <n v="10"/>
    <x v="1"/>
    <x v="6"/>
  </r>
  <r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23"/>
    <x v="2"/>
    <x v="0"/>
    <s v="USD"/>
    <n v="1411779761"/>
    <n v="1409187761"/>
    <b v="0"/>
    <n v="4"/>
    <b v="0"/>
    <s v="theater/plays"/>
    <n v="1.84"/>
    <n v="5.75"/>
    <x v="1"/>
    <x v="6"/>
  </r>
  <r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1"/>
    <x v="2"/>
    <x v="0"/>
    <s v="USD"/>
    <n v="1412740457"/>
    <n v="1410148457"/>
    <b v="0"/>
    <n v="1"/>
    <b v="0"/>
    <s v="theater/plays"/>
    <n v="0.2"/>
    <n v="1"/>
    <x v="1"/>
    <x v="6"/>
  </r>
  <r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5"/>
    <x v="2"/>
    <x v="0"/>
    <s v="USD"/>
    <n v="1409070480"/>
    <n v="1406572381"/>
    <b v="0"/>
    <n v="1"/>
    <b v="0"/>
    <s v="theater/plays"/>
    <n v="0.25"/>
    <n v="5"/>
    <x v="1"/>
    <x v="6"/>
  </r>
  <r>
    <n v="60"/>
    <x v="2"/>
    <x v="1"/>
    <s v="GBP"/>
    <n v="1437606507"/>
    <n v="1435014507"/>
    <b v="0"/>
    <n v="4"/>
    <b v="0"/>
    <s v="theater/plays"/>
    <n v="6"/>
    <n v="15"/>
    <x v="1"/>
    <x v="6"/>
  </r>
  <r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19"/>
    <x v="2"/>
    <x v="1"/>
    <s v="GBP"/>
    <n v="1422450278"/>
    <n v="1419858278"/>
    <b v="0"/>
    <n v="4"/>
    <b v="0"/>
    <s v="theater/plays"/>
    <n v="7.6"/>
    <n v="4.75"/>
    <x v="1"/>
    <x v="6"/>
  </r>
  <r>
    <n v="0"/>
    <x v="2"/>
    <x v="1"/>
    <s v="GBP"/>
    <n v="1430571849"/>
    <n v="1427979849"/>
    <b v="0"/>
    <n v="0"/>
    <b v="0"/>
    <s v="theater/plays"/>
    <n v="0"/>
    <n v="0"/>
    <x v="1"/>
    <x v="6"/>
  </r>
  <r>
    <n v="26"/>
    <x v="2"/>
    <x v="0"/>
    <s v="USD"/>
    <n v="1424070823"/>
    <n v="1421478823"/>
    <b v="0"/>
    <n v="2"/>
    <b v="0"/>
    <s v="theater/plays"/>
    <n v="1.3"/>
    <n v="13"/>
    <x v="1"/>
    <x v="6"/>
  </r>
  <r>
    <n v="0"/>
    <x v="2"/>
    <x v="0"/>
    <s v="USD"/>
    <n v="1457157269"/>
    <n v="1455861269"/>
    <b v="0"/>
    <n v="0"/>
    <b v="0"/>
    <s v="theater/plays"/>
    <n v="0"/>
    <n v="0"/>
    <x v="1"/>
    <x v="6"/>
  </r>
  <r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70"/>
    <x v="2"/>
    <x v="1"/>
    <s v="GBP"/>
    <n v="1410987400"/>
    <n v="1408395400"/>
    <b v="0"/>
    <n v="7"/>
    <b v="0"/>
    <s v="theater/plays"/>
    <n v="14"/>
    <n v="10"/>
    <x v="1"/>
    <x v="6"/>
  </r>
  <r>
    <n v="105"/>
    <x v="2"/>
    <x v="0"/>
    <s v="USD"/>
    <n v="1409846874"/>
    <n v="1407254874"/>
    <b v="0"/>
    <n v="2"/>
    <b v="0"/>
    <s v="theater/plays"/>
    <n v="1.05"/>
    <n v="52.5"/>
    <x v="1"/>
    <x v="6"/>
  </r>
  <r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0"/>
    <x v="2"/>
    <x v="0"/>
    <s v="USD"/>
    <n v="1458860363"/>
    <n v="1454975963"/>
    <b v="0"/>
    <n v="0"/>
    <b v="0"/>
    <s v="theater/plays"/>
    <n v="0"/>
    <n v="0"/>
    <x v="1"/>
    <x v="6"/>
  </r>
  <r>
    <n v="10"/>
    <x v="2"/>
    <x v="0"/>
    <s v="USD"/>
    <n v="1441037097"/>
    <n v="1438445097"/>
    <b v="0"/>
    <n v="1"/>
    <b v="0"/>
    <s v="theater/plays"/>
    <n v="1.25"/>
    <n v="10"/>
    <x v="1"/>
    <x v="6"/>
  </r>
  <r>
    <n v="250"/>
    <x v="2"/>
    <x v="6"/>
    <s v="EUR"/>
    <n v="1437889336"/>
    <n v="1432705336"/>
    <b v="0"/>
    <n v="4"/>
    <b v="0"/>
    <s v="theater/plays"/>
    <n v="5"/>
    <n v="62.5"/>
    <x v="1"/>
    <x v="6"/>
  </r>
  <r>
    <n v="0"/>
    <x v="2"/>
    <x v="0"/>
    <s v="USD"/>
    <n v="1449247439"/>
    <n v="1444059839"/>
    <b v="0"/>
    <n v="0"/>
    <b v="0"/>
    <s v="theater/plays"/>
    <n v="0"/>
    <n v="0"/>
    <x v="1"/>
    <x v="6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561"/>
    <x v="2"/>
    <x v="0"/>
    <s v="USD"/>
    <n v="1402007500"/>
    <n v="1399415500"/>
    <b v="0"/>
    <n v="11"/>
    <b v="0"/>
    <s v="theater/plays"/>
    <n v="28.05"/>
    <n v="51"/>
    <x v="1"/>
    <x v="6"/>
  </r>
  <r>
    <n v="0"/>
    <x v="2"/>
    <x v="0"/>
    <s v="USD"/>
    <n v="1450053370"/>
    <n v="1447461370"/>
    <b v="0"/>
    <n v="0"/>
    <b v="0"/>
    <s v="theater/plays"/>
    <n v="0"/>
    <n v="0"/>
    <x v="1"/>
    <x v="6"/>
  </r>
  <r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0"/>
    <x v="2"/>
    <x v="0"/>
    <s v="USD"/>
    <n v="1418914964"/>
    <n v="1414591364"/>
    <b v="0"/>
    <n v="0"/>
    <b v="0"/>
    <s v="theater/plays"/>
    <n v="0"/>
    <n v="0"/>
    <x v="1"/>
    <x v="6"/>
  </r>
  <r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3685"/>
    <x v="2"/>
    <x v="0"/>
    <s v="USD"/>
    <n v="1413925887"/>
    <n v="1411333887"/>
    <b v="0"/>
    <n v="25"/>
    <b v="0"/>
    <s v="theater/plays"/>
    <n v="36.85"/>
    <n v="147.4"/>
    <x v="1"/>
    <x v="6"/>
  </r>
  <r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301"/>
    <x v="2"/>
    <x v="0"/>
    <s v="USD"/>
    <n v="1413573010"/>
    <n v="1408389010"/>
    <b v="0"/>
    <n v="4"/>
    <b v="0"/>
    <s v="theater/plays"/>
    <n v="12.04"/>
    <n v="75.25"/>
    <x v="1"/>
    <x v="6"/>
  </r>
  <r>
    <n v="300"/>
    <x v="2"/>
    <x v="0"/>
    <s v="USD"/>
    <n v="1448949540"/>
    <n v="1446048367"/>
    <b v="0"/>
    <n v="5"/>
    <b v="0"/>
    <s v="theater/plays"/>
    <n v="60"/>
    <n v="60"/>
    <x v="1"/>
    <x v="6"/>
  </r>
  <r>
    <n v="2500"/>
    <x v="2"/>
    <x v="0"/>
    <s v="USD"/>
    <n v="1437188400"/>
    <n v="1432100004"/>
    <b v="0"/>
    <n v="2"/>
    <b v="0"/>
    <s v="theater/plays"/>
    <n v="31.25"/>
    <n v="1250"/>
    <x v="1"/>
    <x v="6"/>
  </r>
  <r>
    <n v="21"/>
    <x v="2"/>
    <x v="1"/>
    <s v="GBP"/>
    <n v="1473160954"/>
    <n v="1467976954"/>
    <b v="0"/>
    <n v="2"/>
    <b v="0"/>
    <s v="theater/plays"/>
    <n v="0.42"/>
    <n v="10.5"/>
    <x v="1"/>
    <x v="6"/>
  </r>
  <r>
    <n v="21"/>
    <x v="2"/>
    <x v="0"/>
    <s v="USD"/>
    <n v="1421781360"/>
    <n v="1419213664"/>
    <b v="0"/>
    <n v="3"/>
    <b v="0"/>
    <s v="theater/plays"/>
    <n v="0.21"/>
    <n v="7"/>
    <x v="1"/>
    <x v="6"/>
  </r>
  <r>
    <n v="0"/>
    <x v="2"/>
    <x v="5"/>
    <s v="CAD"/>
    <n v="1416524325"/>
    <n v="1415228325"/>
    <b v="0"/>
    <n v="0"/>
    <b v="0"/>
    <s v="theater/plays"/>
    <n v="0"/>
    <n v="0"/>
    <x v="1"/>
    <x v="6"/>
  </r>
  <r>
    <n v="225"/>
    <x v="2"/>
    <x v="0"/>
    <s v="USD"/>
    <n v="1428642000"/>
    <n v="1426050982"/>
    <b v="0"/>
    <n v="4"/>
    <b v="0"/>
    <s v="theater/plays"/>
    <n v="37.5"/>
    <n v="56.25"/>
    <x v="1"/>
    <x v="6"/>
  </r>
  <r>
    <n v="1"/>
    <x v="2"/>
    <x v="2"/>
    <s v="AUD"/>
    <n v="1408596589"/>
    <n v="1406004589"/>
    <b v="0"/>
    <n v="1"/>
    <b v="0"/>
    <s v="theater/plays"/>
    <n v="0.02"/>
    <n v="1"/>
    <x v="1"/>
    <x v="6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16"/>
    <x v="2"/>
    <x v="0"/>
    <s v="USD"/>
    <n v="1436914815"/>
    <n v="1434322815"/>
    <b v="0"/>
    <n v="1"/>
    <b v="0"/>
    <s v="theater/plays"/>
    <n v="0.08"/>
    <n v="16"/>
    <x v="1"/>
    <x v="6"/>
  </r>
  <r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0"/>
    <x v="2"/>
    <x v="0"/>
    <s v="USD"/>
    <n v="1399618380"/>
    <n v="1399058797"/>
    <b v="0"/>
    <n v="0"/>
    <b v="0"/>
    <s v="theater/plays"/>
    <n v="0"/>
    <n v="0"/>
    <x v="1"/>
    <x v="6"/>
  </r>
  <r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110"/>
    <x v="2"/>
    <x v="1"/>
    <s v="GBP"/>
    <n v="1416081600"/>
    <n v="1413477228"/>
    <b v="0"/>
    <n v="2"/>
    <b v="0"/>
    <s v="theater/plays"/>
    <n v="22"/>
    <n v="55"/>
    <x v="1"/>
    <x v="6"/>
  </r>
  <r>
    <n v="0"/>
    <x v="2"/>
    <x v="0"/>
    <s v="USD"/>
    <n v="1475294400"/>
    <n v="1472674285"/>
    <b v="0"/>
    <n v="0"/>
    <b v="0"/>
    <s v="theater/plays"/>
    <n v="0"/>
    <n v="0"/>
    <x v="1"/>
    <x v="6"/>
  </r>
  <r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285"/>
    <x v="2"/>
    <x v="5"/>
    <s v="CAD"/>
    <n v="1403539200"/>
    <n v="1400604056"/>
    <b v="0"/>
    <n v="5"/>
    <b v="0"/>
    <s v="theater/plays"/>
    <n v="2.85"/>
    <n v="57"/>
    <x v="1"/>
    <x v="6"/>
  </r>
  <r>
    <n v="0"/>
    <x v="2"/>
    <x v="0"/>
    <s v="USD"/>
    <n v="1461205423"/>
    <n v="1456025023"/>
    <b v="0"/>
    <n v="0"/>
    <b v="0"/>
    <s v="theater/plays"/>
    <n v="0"/>
    <n v="0"/>
    <x v="1"/>
    <x v="6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65"/>
    <x v="2"/>
    <x v="0"/>
    <s v="USD"/>
    <n v="1425178800"/>
    <n v="1422374420"/>
    <b v="0"/>
    <n v="6"/>
    <b v="0"/>
    <s v="theater/plays"/>
    <n v="16.5"/>
    <n v="27.5"/>
    <x v="1"/>
    <x v="6"/>
  </r>
  <r>
    <n v="0"/>
    <x v="2"/>
    <x v="14"/>
    <s v="MXN"/>
    <n v="1482779931"/>
    <n v="1480187931"/>
    <b v="0"/>
    <n v="0"/>
    <b v="0"/>
    <s v="theater/plays"/>
    <n v="0"/>
    <n v="0"/>
    <x v="1"/>
    <x v="6"/>
  </r>
  <r>
    <n v="4"/>
    <x v="2"/>
    <x v="1"/>
    <s v="GBP"/>
    <n v="1408646111"/>
    <n v="1403462111"/>
    <b v="0"/>
    <n v="2"/>
    <b v="0"/>
    <s v="theater/plays"/>
    <n v="0.4"/>
    <n v="2"/>
    <x v="1"/>
    <x v="6"/>
  </r>
  <r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0"/>
    <x v="2"/>
    <x v="0"/>
    <s v="USD"/>
    <n v="1413921060"/>
    <n v="1411499149"/>
    <b v="0"/>
    <n v="0"/>
    <b v="0"/>
    <s v="theater/plays"/>
    <n v="0"/>
    <n v="0"/>
    <x v="1"/>
    <x v="6"/>
  </r>
  <r>
    <n v="1335"/>
    <x v="2"/>
    <x v="0"/>
    <s v="USD"/>
    <n v="1482339794"/>
    <n v="1479747794"/>
    <b v="0"/>
    <n v="6"/>
    <b v="0"/>
    <s v="theater/plays"/>
    <n v="8.9"/>
    <n v="222.5"/>
    <x v="1"/>
    <x v="6"/>
  </r>
  <r>
    <n v="0"/>
    <x v="2"/>
    <x v="1"/>
    <s v="GBP"/>
    <n v="1485543242"/>
    <n v="1482951242"/>
    <b v="0"/>
    <n v="0"/>
    <b v="0"/>
    <s v="theater/plays"/>
    <n v="0"/>
    <n v="0"/>
    <x v="1"/>
    <x v="6"/>
  </r>
  <r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0"/>
    <x v="2"/>
    <x v="0"/>
    <s v="USD"/>
    <n v="1465930440"/>
    <n v="1463849116"/>
    <b v="0"/>
    <n v="0"/>
    <b v="0"/>
    <s v="theater/plays"/>
    <n v="0"/>
    <n v="0"/>
    <x v="1"/>
    <x v="6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3"/>
    <x v="2"/>
    <x v="0"/>
    <s v="USD"/>
    <n v="1447542000"/>
    <n v="1446179553"/>
    <b v="0"/>
    <n v="2"/>
    <b v="0"/>
    <s v="theater/plays"/>
    <n v="2"/>
    <n v="1.5"/>
    <x v="1"/>
    <x v="6"/>
  </r>
  <r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7"/>
    <x v="2"/>
    <x v="0"/>
    <s v="USD"/>
    <n v="1448078400"/>
    <n v="1445985299"/>
    <b v="0"/>
    <n v="5"/>
    <b v="0"/>
    <s v="theater/plays"/>
    <n v="4.7"/>
    <n v="9.4"/>
    <x v="1"/>
    <x v="6"/>
  </r>
  <r>
    <n v="0"/>
    <x v="2"/>
    <x v="0"/>
    <s v="USD"/>
    <n v="1468777786"/>
    <n v="1466185786"/>
    <b v="0"/>
    <n v="0"/>
    <b v="0"/>
    <s v="theater/plays"/>
    <n v="0"/>
    <n v="0"/>
    <x v="1"/>
    <x v="6"/>
  </r>
  <r>
    <n v="216"/>
    <x v="2"/>
    <x v="1"/>
    <s v="GBP"/>
    <n v="1421403960"/>
    <n v="1418827324"/>
    <b v="0"/>
    <n v="3"/>
    <b v="0"/>
    <s v="theater/plays"/>
    <n v="10.8"/>
    <n v="72"/>
    <x v="1"/>
    <x v="6"/>
  </r>
  <r>
    <n v="240"/>
    <x v="2"/>
    <x v="0"/>
    <s v="USD"/>
    <n v="1433093700"/>
    <n v="1430242488"/>
    <b v="0"/>
    <n v="8"/>
    <b v="0"/>
    <s v="theater/plays"/>
    <n v="4.8"/>
    <n v="30"/>
    <x v="1"/>
    <x v="6"/>
  </r>
  <r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204"/>
    <x v="2"/>
    <x v="0"/>
    <s v="USD"/>
    <n v="1421410151"/>
    <n v="1418818151"/>
    <b v="0"/>
    <n v="8"/>
    <b v="0"/>
    <s v="theater/plays"/>
    <n v="12.75"/>
    <n v="25.5"/>
    <x v="1"/>
    <x v="6"/>
  </r>
  <r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60"/>
    <x v="2"/>
    <x v="1"/>
    <s v="GBP"/>
    <n v="1440272093"/>
    <n v="1435088093"/>
    <b v="0"/>
    <n v="4"/>
    <b v="0"/>
    <s v="theater/plays"/>
    <n v="2.4"/>
    <n v="15"/>
    <x v="1"/>
    <x v="6"/>
  </r>
  <r>
    <n v="730"/>
    <x v="2"/>
    <x v="0"/>
    <s v="USD"/>
    <n v="1413953940"/>
    <n v="1410141900"/>
    <b v="0"/>
    <n v="8"/>
    <b v="0"/>
    <s v="theater/plays"/>
    <n v="36.5"/>
    <n v="91.25"/>
    <x v="1"/>
    <x v="6"/>
  </r>
  <r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0"/>
    <x v="2"/>
    <x v="1"/>
    <s v="GBP"/>
    <n v="1454284500"/>
    <n v="1449431237"/>
    <b v="0"/>
    <n v="0"/>
    <b v="0"/>
    <s v="theater/plays"/>
    <n v="0"/>
    <n v="0"/>
    <x v="1"/>
    <x v="6"/>
  </r>
  <r>
    <n v="0"/>
    <x v="2"/>
    <x v="0"/>
    <s v="USD"/>
    <n v="1465060797"/>
    <n v="1462468797"/>
    <b v="0"/>
    <n v="0"/>
    <b v="0"/>
    <s v="theater/plays"/>
    <n v="0"/>
    <n v="0"/>
    <x v="1"/>
    <x v="6"/>
  </r>
  <r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0"/>
    <x v="2"/>
    <x v="0"/>
    <s v="USD"/>
    <n v="1414205990"/>
    <n v="1413341990"/>
    <b v="0"/>
    <n v="0"/>
    <b v="0"/>
    <s v="theater/plays"/>
    <n v="0"/>
    <n v="0"/>
    <x v="1"/>
    <x v="6"/>
  </r>
  <r>
    <n v="0"/>
    <x v="2"/>
    <x v="0"/>
    <s v="USD"/>
    <n v="1485380482"/>
    <n v="1482788482"/>
    <b v="0"/>
    <n v="0"/>
    <b v="0"/>
    <s v="theater/plays"/>
    <n v="0"/>
    <n v="0"/>
    <x v="1"/>
    <x v="6"/>
  </r>
  <r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0"/>
    <x v="2"/>
    <x v="1"/>
    <s v="GBP"/>
    <n v="1448805404"/>
    <n v="1446209804"/>
    <b v="0"/>
    <n v="0"/>
    <b v="0"/>
    <s v="theater/plays"/>
    <n v="0"/>
    <n v="0"/>
    <x v="1"/>
    <x v="6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1"/>
    <x v="2"/>
    <x v="17"/>
    <s v="EUR"/>
    <n v="1456617600"/>
    <n v="1454280186"/>
    <b v="0"/>
    <n v="1"/>
    <b v="0"/>
    <s v="theater/plays"/>
    <n v="0.04"/>
    <n v="1"/>
    <x v="1"/>
    <x v="6"/>
  </r>
  <r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6.85882352941175"/>
    <n v="63.917582417582416"/>
    <x v="0"/>
    <s v="television"/>
    <x v="0"/>
    <d v="2015-07-23T03:00:00"/>
  </r>
  <r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2.60827250608273"/>
    <n v="185.48101265822785"/>
    <x v="0"/>
    <s v="television"/>
    <x v="1"/>
    <d v="2017-03-02T14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6:51:23"/>
  </r>
  <r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3.9"/>
    <n v="69.266666666666666"/>
    <x v="0"/>
    <s v="television"/>
    <x v="3"/>
    <d v="2014-08-07T12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2.99154545454546"/>
    <n v="190.55028169014085"/>
    <x v="0"/>
    <s v="television"/>
    <x v="4"/>
    <d v="2015-12-19T20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09.77744436109028"/>
    <n v="93.40425531914893"/>
    <x v="0"/>
    <s v="television"/>
    <x v="5"/>
    <d v="2016-07-29T05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.4875"/>
    <n v="146.87931034482759"/>
    <x v="0"/>
    <s v="television"/>
    <x v="6"/>
    <d v="2014-06-14T01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.22222222222223"/>
    <n v="159.82456140350877"/>
    <x v="0"/>
    <s v="television"/>
    <x v="7"/>
    <d v="2016-07-05T01:07:47"/>
  </r>
  <r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.04342857142858"/>
    <n v="291.79333333333335"/>
    <x v="0"/>
    <s v="television"/>
    <x v="8"/>
    <d v="2016-04-15T21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5.998"/>
    <n v="31.499500000000001"/>
    <x v="0"/>
    <s v="television"/>
    <x v="9"/>
    <d v="2016-04-17T02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0.5"/>
    <n v="158.68421052631578"/>
    <x v="0"/>
    <s v="television"/>
    <x v="10"/>
    <d v="2014-06-25T01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0.5"/>
    <n v="80.333333333333329"/>
    <x v="0"/>
    <s v="television"/>
    <x v="11"/>
    <d v="2016-08-22T03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.29333333333332"/>
    <n v="59.961305925030231"/>
    <x v="0"/>
    <s v="television"/>
    <x v="12"/>
    <d v="2014-07-16T03:00:00"/>
  </r>
  <r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59.97142857142856"/>
    <n v="109.78431372549019"/>
    <x v="0"/>
    <s v="television"/>
    <x v="13"/>
    <d v="2016-06-23T20:27:00"/>
  </r>
  <r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0.93333333333334"/>
    <n v="147.70731707317074"/>
    <x v="0"/>
    <s v="television"/>
    <x v="14"/>
    <d v="2014-07-13T13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6.6"/>
    <n v="21.755102040816325"/>
    <x v="0"/>
    <s v="television"/>
    <x v="15"/>
    <d v="2015-09-27T20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.24166666666666"/>
    <n v="171.84285714285716"/>
    <x v="0"/>
    <s v="television"/>
    <x v="16"/>
    <d v="2014-06-16T05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0.66666666666667"/>
    <n v="41.944444444444443"/>
    <x v="0"/>
    <s v="television"/>
    <x v="17"/>
    <d v="2014-11-04T18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.3211"/>
    <n v="93.264122807017543"/>
    <x v="0"/>
    <s v="television"/>
    <x v="18"/>
    <d v="2014-09-17T13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.29411764705881"/>
    <n v="56.136363636363633"/>
    <x v="0"/>
    <s v="television"/>
    <x v="19"/>
    <d v="2015-07-20T19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.2"/>
    <n v="80.16"/>
    <x v="0"/>
    <s v="television"/>
    <x v="20"/>
    <d v="2015-09-13T18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.13513513513513"/>
    <n v="199.9009900990099"/>
    <x v="0"/>
    <s v="television"/>
    <x v="21"/>
    <d v="2014-09-26T15:03:09"/>
  </r>
  <r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.14285714285714"/>
    <n v="51.25"/>
    <x v="0"/>
    <s v="television"/>
    <x v="22"/>
    <d v="2015-01-01T07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8.5"/>
    <n v="103.04347826086956"/>
    <x v="0"/>
    <s v="television"/>
    <x v="23"/>
    <d v="2015-04-30T15:20:00"/>
  </r>
  <r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8.80768571428571"/>
    <n v="66.346149825783982"/>
    <x v="0"/>
    <s v="television"/>
    <x v="24"/>
    <d v="2015-09-15T19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.33333333333334"/>
    <n v="57.142857142857146"/>
    <x v="0"/>
    <s v="television"/>
    <x v="25"/>
    <d v="2016-01-09T00:36:01"/>
  </r>
  <r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.19999999999999"/>
    <n v="102.10526315789474"/>
    <x v="0"/>
    <s v="television"/>
    <x v="26"/>
    <d v="2014-08-17T12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1.72499999999999"/>
    <n v="148.96666666666667"/>
    <x v="0"/>
    <s v="television"/>
    <x v="27"/>
    <d v="2014-11-16T04:57:13"/>
  </r>
  <r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.35"/>
    <n v="169.6056338028169"/>
    <x v="0"/>
    <s v="television"/>
    <x v="28"/>
    <d v="2015-12-16T23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.33333333333333"/>
    <n v="31.623931623931625"/>
    <x v="0"/>
    <s v="television"/>
    <x v="29"/>
    <d v="2014-07-22T16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.29975"/>
    <n v="76.45264150943396"/>
    <x v="0"/>
    <s v="television"/>
    <x v="30"/>
    <d v="2014-08-21T07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9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.24604569420035"/>
    <n v="320.44943820224717"/>
    <x v="0"/>
    <s v="television"/>
    <x v="32"/>
    <d v="2016-05-13T03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.0952380952381"/>
    <n v="83.75"/>
    <x v="0"/>
    <s v="television"/>
    <x v="33"/>
    <d v="2015-11-08T16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.46153846153845"/>
    <n v="49.882352941176471"/>
    <x v="0"/>
    <s v="television"/>
    <x v="34"/>
    <d v="2014-08-05T07:43:21"/>
  </r>
  <r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6.5"/>
    <n v="59.464285714285715"/>
    <x v="0"/>
    <s v="television"/>
    <x v="35"/>
    <d v="2015-04-28T00:00:00"/>
  </r>
  <r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.15"/>
    <n v="193.84090909090909"/>
    <x v="0"/>
    <s v="television"/>
    <x v="36"/>
    <d v="2015-04-04T06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.44090909090909"/>
    <n v="159.51383399209487"/>
    <x v="0"/>
    <s v="television"/>
    <x v="37"/>
    <d v="2015-02-27T16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.04"/>
    <n v="41.68181818181818"/>
    <x v="0"/>
    <s v="television"/>
    <x v="38"/>
    <d v="2013-05-11T01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0.97999999999999"/>
    <n v="150.89861751152074"/>
    <x v="0"/>
    <s v="television"/>
    <x v="39"/>
    <d v="2014-05-25T22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.35"/>
    <n v="126.6875"/>
    <x v="0"/>
    <s v="television"/>
    <x v="40"/>
    <d v="2014-06-19T04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315789473684"/>
    <x v="0"/>
    <s v="television"/>
    <x v="41"/>
    <d v="2014-10-05T13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1.85714285714286"/>
    <n v="117.51479289940828"/>
    <x v="0"/>
    <s v="television"/>
    <x v="42"/>
    <d v="2014-12-28T15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8.66000000000003"/>
    <n v="117.36121673003802"/>
    <x v="0"/>
    <s v="television"/>
    <x v="43"/>
    <d v="2014-07-13T00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333333333334"/>
    <x v="0"/>
    <s v="television"/>
    <x v="44"/>
    <d v="2014-10-07T02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0655737704917"/>
    <x v="0"/>
    <s v="television"/>
    <x v="45"/>
    <d v="2016-04-27T14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.16666666666667"/>
    <n v="194.44444444444446"/>
    <x v="0"/>
    <s v="television"/>
    <x v="46"/>
    <d v="2015-12-15T23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7.611"/>
    <n v="76.865000000000009"/>
    <x v="0"/>
    <s v="television"/>
    <x v="47"/>
    <d v="2014-12-19T20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7.95"/>
    <n v="56.815789473684212"/>
    <x v="0"/>
    <s v="television"/>
    <x v="48"/>
    <d v="2015-03-01T12:00:00"/>
  </r>
  <r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103448275863"/>
    <x v="0"/>
    <s v="television"/>
    <x v="49"/>
    <d v="2015-10-24T04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2727272727273"/>
    <x v="0"/>
    <s v="television"/>
    <x v="50"/>
    <d v="2015-01-30T17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.01818181818183"/>
    <n v="118.33613445378151"/>
    <x v="0"/>
    <s v="television"/>
    <x v="51"/>
    <d v="2015-08-10T22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.21"/>
    <n v="223.48076923076923"/>
    <x v="0"/>
    <s v="television"/>
    <x v="52"/>
    <d v="2014-07-17T16:50:46"/>
  </r>
  <r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09.63333333333334"/>
    <n v="28.111111111111111"/>
    <x v="0"/>
    <s v="television"/>
    <x v="53"/>
    <d v="2014-04-04T22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076923076923"/>
    <x v="0"/>
    <s v="television"/>
    <x v="54"/>
    <d v="2015-12-25T17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8.95348837209303"/>
    <n v="128.95348837209303"/>
    <x v="0"/>
    <s v="television"/>
    <x v="55"/>
    <d v="2016-05-27T23:15:16"/>
  </r>
  <r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.2625"/>
    <n v="49.316091954022987"/>
    <x v="0"/>
    <s v="television"/>
    <x v="56"/>
    <d v="2015-06-08T16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1.9"/>
    <n v="221.52173913043478"/>
    <x v="0"/>
    <s v="television"/>
    <x v="57"/>
    <d v="2015-04-25T19:59:22"/>
  </r>
  <r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2.91"/>
    <n v="137.21333333333334"/>
    <x v="0"/>
    <s v="television"/>
    <x v="58"/>
    <d v="2014-11-19T18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.12569999999999"/>
    <n v="606.82242424242418"/>
    <x v="0"/>
    <s v="television"/>
    <x v="59"/>
    <d v="2015-09-14T21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.29622222222223"/>
    <n v="43.040092592592593"/>
    <x v="0"/>
    <s v="shorts"/>
    <x v="60"/>
    <d v="2014-03-23T00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.30000000000001"/>
    <n v="322.39130434782606"/>
    <x v="0"/>
    <s v="shorts"/>
    <x v="61"/>
    <d v="2013-06-06T19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4.73333333333332"/>
    <n v="96.708333333333329"/>
    <x v="0"/>
    <s v="shorts"/>
    <x v="62"/>
    <d v="2013-03-03T19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3.5185"/>
    <n v="35.474531249999998"/>
    <x v="0"/>
    <s v="shorts"/>
    <x v="63"/>
    <d v="2013-12-28T04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.33333333333334"/>
    <n v="86.666666666666671"/>
    <x v="0"/>
    <s v="shorts"/>
    <x v="64"/>
    <d v="2013-07-08T00:26:21"/>
  </r>
  <r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7.52857142857142"/>
    <n v="132.05263157894737"/>
    <x v="0"/>
    <s v="shorts"/>
    <x v="65"/>
    <d v="2014-08-11T05:59:00"/>
  </r>
  <r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8.6"/>
    <n v="91.230769230769226"/>
    <x v="0"/>
    <s v="shorts"/>
    <x v="66"/>
    <d v="2016-07-18T20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.25"/>
    <n v="116.25"/>
    <x v="0"/>
    <s v="shorts"/>
    <x v="67"/>
    <d v="2012-07-15T14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.16666666666667"/>
    <n v="21.194444444444443"/>
    <x v="0"/>
    <s v="shorts"/>
    <x v="68"/>
    <d v="2014-02-23T13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0.9423"/>
    <n v="62.327134831460668"/>
    <x v="0"/>
    <s v="shorts"/>
    <x v="69"/>
    <d v="2011-10-02T06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.2"/>
    <n v="37.411764705882355"/>
    <x v="0"/>
    <s v="shorts"/>
    <x v="70"/>
    <d v="2011-09-04T21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3.94444444444444"/>
    <n v="69.71875"/>
    <x v="0"/>
    <s v="shorts"/>
    <x v="71"/>
    <d v="2012-05-28T06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.40909090909091"/>
    <n v="58.170731707317074"/>
    <x v="0"/>
    <s v="shorts"/>
    <x v="72"/>
    <d v="2012-11-15T00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3T03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2.932"/>
    <n v="19.471034482758618"/>
    <x v="0"/>
    <s v="shorts"/>
    <x v="74"/>
    <d v="2016-01-21T11:41:35"/>
  </r>
  <r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.42857142857143"/>
    <n v="85.957446808510639"/>
    <x v="0"/>
    <s v="shorts"/>
    <x v="75"/>
    <d v="2013-04-23T05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.33333333333334"/>
    <n v="30.666666666666668"/>
    <x v="0"/>
    <s v="shorts"/>
    <x v="76"/>
    <d v="2011-12-27T17:35:58"/>
  </r>
  <r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2.5"/>
    <n v="60.384615384615387"/>
    <x v="0"/>
    <s v="shorts"/>
    <x v="77"/>
    <d v="2012-05-21T02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7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68292682926827"/>
    <x v="0"/>
    <s v="shorts"/>
    <x v="79"/>
    <d v="2014-04-25T18:38:13"/>
  </r>
  <r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.25"/>
    <n v="273.82978723404256"/>
    <x v="0"/>
    <s v="shorts"/>
    <x v="80"/>
    <d v="2013-12-10T02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35714285714285"/>
    <x v="0"/>
    <s v="shorts"/>
    <x v="81"/>
    <d v="2012-07-14T03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.0125"/>
    <n v="40.005000000000003"/>
    <x v="0"/>
    <s v="shorts"/>
    <x v="82"/>
    <d v="2011-10-09T19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2.5"/>
    <n v="15.76923076923077"/>
    <x v="0"/>
    <s v="shorts"/>
    <x v="83"/>
    <d v="2015-02-22T11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28571428571431"/>
    <x v="0"/>
    <s v="shorts"/>
    <x v="84"/>
    <d v="2011-05-15T18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5.5"/>
    <n v="71.714285714285708"/>
    <x v="0"/>
    <s v="shorts"/>
    <x v="85"/>
    <d v="2011-09-23T03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.46666666666667"/>
    <n v="375.76470588235293"/>
    <x v="0"/>
    <s v="shorts"/>
    <x v="86"/>
    <d v="2015-12-27T14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4.6"/>
    <n v="104.6"/>
    <x v="0"/>
    <s v="shorts"/>
    <x v="87"/>
    <d v="2010-06-03T01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2.85714285714286"/>
    <n v="60"/>
    <x v="0"/>
    <s v="shorts"/>
    <x v="88"/>
    <d v="2014-06-22T15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.06666666666666"/>
    <n v="123.28571428571429"/>
    <x v="0"/>
    <s v="shorts"/>
    <x v="89"/>
    <d v="2013-06-02T18:03:12"/>
  </r>
  <r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.4"/>
    <n v="31.375"/>
    <x v="0"/>
    <s v="shorts"/>
    <x v="90"/>
    <d v="2011-07-12T07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869565217391"/>
    <x v="0"/>
    <s v="shorts"/>
    <x v="91"/>
    <d v="2011-05-17T09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.2"/>
    <n v="122.32558139534883"/>
    <x v="0"/>
    <s v="shorts"/>
    <x v="92"/>
    <d v="2017-02-01T08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0.6"/>
    <n v="73.733333333333334"/>
    <x v="0"/>
    <s v="shorts"/>
    <x v="93"/>
    <d v="2012-07-03T21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66666666666668"/>
    <x v="0"/>
    <s v="shorts"/>
    <x v="94"/>
    <d v="2014-04-07T17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.42857142857142"/>
    <n v="21.904761904761905"/>
    <x v="0"/>
    <s v="shorts"/>
    <x v="95"/>
    <d v="2012-02-26T00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4.66666666666667"/>
    <n v="50.588235294117645"/>
    <x v="0"/>
    <s v="shorts"/>
    <x v="96"/>
    <d v="2010-08-01T03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.25"/>
    <n v="53.125"/>
    <x v="0"/>
    <s v="shorts"/>
    <x v="97"/>
    <d v="2011-07-12T03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.25"/>
    <n v="56.666666666666664"/>
    <x v="0"/>
    <s v="shorts"/>
    <x v="98"/>
    <d v="2012-12-07T23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.01933333333334"/>
    <n v="40.776666666666664"/>
    <x v="0"/>
    <s v="shorts"/>
    <x v="99"/>
    <d v="2014-01-22T21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0769230769232"/>
    <x v="0"/>
    <s v="shorts"/>
    <x v="100"/>
    <d v="2012-11-04T19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8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7.75"/>
    <n v="117.92307692307692"/>
    <x v="0"/>
    <s v="shorts"/>
    <x v="102"/>
    <d v="2010-12-23T03:08:53"/>
  </r>
  <r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.15384615384616"/>
    <n v="27.897959183673468"/>
    <x v="0"/>
    <s v="shorts"/>
    <x v="103"/>
    <d v="2014-03-07T19:20:30"/>
  </r>
  <r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3T01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.40909090909091"/>
    <n v="39.383333333333333"/>
    <x v="0"/>
    <s v="shorts"/>
    <x v="105"/>
    <d v="2016-05-14T00:00:00"/>
  </r>
  <r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0.5"/>
    <n v="186.11111111111111"/>
    <x v="0"/>
    <s v="shorts"/>
    <x v="106"/>
    <d v="2012-04-02T18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.46666666666667"/>
    <n v="111.37681159420291"/>
    <x v="0"/>
    <s v="shorts"/>
    <x v="107"/>
    <d v="2011-04-24T23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6.66666666666666"/>
    <n v="78.723404255319153"/>
    <x v="0"/>
    <s v="shorts"/>
    <x v="108"/>
    <d v="2013-05-31T14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19.5"/>
    <n v="46.702127659574465"/>
    <x v="0"/>
    <s v="shorts"/>
    <x v="109"/>
    <d v="2011-02-26T00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0.76923076923077"/>
    <n v="65.384615384615387"/>
    <x v="0"/>
    <s v="shorts"/>
    <x v="110"/>
    <d v="2013-11-14T05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4.57142857142858"/>
    <n v="102.0754716981132"/>
    <x v="0"/>
    <s v="shorts"/>
    <x v="111"/>
    <d v="2015-05-31T07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197530864197532"/>
    <x v="0"/>
    <s v="shorts"/>
    <x v="112"/>
    <d v="2014-04-13T02:00:00"/>
  </r>
  <r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4615384615387"/>
    <x v="0"/>
    <s v="shorts"/>
    <x v="113"/>
    <d v="2011-08-06T15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.33333333333333"/>
    <n v="88.571428571428569"/>
    <x v="0"/>
    <s v="shorts"/>
    <x v="114"/>
    <d v="2012-01-13T06:34:48"/>
  </r>
  <r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.44444444444446"/>
    <n v="28.727272727272727"/>
    <x v="0"/>
    <s v="shorts"/>
    <x v="115"/>
    <d v="2012-02-04T17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3.65714285714286"/>
    <n v="69.78947368421052"/>
    <x v="0"/>
    <s v="shorts"/>
    <x v="116"/>
    <d v="2011-04-08T10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.49377777777778"/>
    <n v="167.48962962962963"/>
    <x v="0"/>
    <s v="shorts"/>
    <x v="117"/>
    <d v="2010-06-09T19:00:00"/>
  </r>
  <r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.0316"/>
    <n v="144.91230769230768"/>
    <x v="0"/>
    <s v="shorts"/>
    <x v="118"/>
    <d v="2011-07-29T01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4.55692307692307"/>
    <n v="91.840540540540545"/>
    <x v="0"/>
    <s v="shorts"/>
    <x v="119"/>
    <d v="2011-08-13T23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5E-2"/>
    <n v="10"/>
    <x v="0"/>
    <s v="science fiction"/>
    <x v="120"/>
    <d v="2016-10-03T01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3E-2"/>
    <n v="1"/>
    <x v="0"/>
    <s v="science fiction"/>
    <x v="121"/>
    <d v="2015-04-18T10:16:00"/>
  </r>
  <r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n v="0"/>
    <x v="0"/>
    <s v="science fiction"/>
    <x v="122"/>
    <d v="2016-10-10T10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.27454545454545454"/>
    <n v="25.166666666666668"/>
    <x v="0"/>
    <s v="science fiction"/>
    <x v="123"/>
    <d v="2014-10-28T22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n v="0"/>
    <x v="0"/>
    <s v="science fiction"/>
    <x v="124"/>
    <d v="2015-05-15T22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"/>
    <n v="11.666666666666666"/>
    <x v="0"/>
    <s v="science fiction"/>
    <x v="125"/>
    <d v="2017-02-03T23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"/>
    <n v="106.69230769230769"/>
    <x v="0"/>
    <s v="science fiction"/>
    <x v="126"/>
    <d v="2015-06-11T02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"/>
    <n v="47.5"/>
    <x v="0"/>
    <s v="science fiction"/>
    <x v="127"/>
    <d v="2015-04-03T13:59:01"/>
  </r>
  <r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7"/>
    <n v="311.16666666666669"/>
    <x v="0"/>
    <s v="science fiction"/>
    <x v="128"/>
    <d v="2016-10-20T05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n v="0"/>
    <x v="0"/>
    <s v="science fiction"/>
    <x v="129"/>
    <d v="2014-10-30T22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n v="0"/>
    <x v="0"/>
    <s v="science fiction"/>
    <x v="130"/>
    <d v="2014-06-16T20:16:00"/>
  </r>
  <r>
    <s v="I"/>
    <n v="1200"/>
    <n v="0"/>
    <x v="1"/>
    <s v="US"/>
    <s v="USD"/>
    <n v="1467763200"/>
    <n v="1466453161"/>
    <x v="0"/>
    <n v="0"/>
    <x v="1"/>
    <s v="film &amp; video/science fiction"/>
    <n v="0"/>
    <n v="0"/>
    <x v="0"/>
    <s v="science fiction"/>
    <x v="131"/>
    <d v="2016-07-06T00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6"/>
    <n v="94.506172839506178"/>
    <x v="0"/>
    <s v="science fiction"/>
    <x v="132"/>
    <d v="2014-11-07T20:30:07"/>
  </r>
  <r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n v="0"/>
    <x v="0"/>
    <s v="science fiction"/>
    <x v="133"/>
    <d v="2016-05-31T17:31:00"/>
  </r>
  <r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n v="0"/>
    <x v="0"/>
    <s v="science fiction"/>
    <x v="134"/>
    <d v="2015-09-04T17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.433333333333334"/>
    <n v="80.599999999999994"/>
    <x v="0"/>
    <s v="science fiction"/>
    <x v="135"/>
    <d v="2014-07-01T19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n v="0"/>
    <x v="0"/>
    <s v="science fiction"/>
    <x v="136"/>
    <d v="2015-05-16T10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n v="0"/>
    <x v="0"/>
    <s v="science fiction"/>
    <x v="137"/>
    <d v="2015-10-12T13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3"/>
    <n v="81.241379310344826"/>
    <x v="0"/>
    <s v="science fiction"/>
    <x v="138"/>
    <d v="2015-08-01T04:59:00"/>
  </r>
  <r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n v="0"/>
    <x v="0"/>
    <s v="science fiction"/>
    <x v="140"/>
    <d v="2015-03-20T03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0.775"/>
    <n v="46.178571428571431"/>
    <x v="0"/>
    <s v="science fiction"/>
    <x v="141"/>
    <d v="2015-05-31T03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.33333333333333331"/>
    <n v="10"/>
    <x v="0"/>
    <s v="science fiction"/>
    <x v="142"/>
    <d v="2014-11-16T22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n v="0"/>
    <x v="0"/>
    <s v="science fiction"/>
    <x v="143"/>
    <d v="2016-09-03T05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7.6"/>
    <n v="55.945945945945944"/>
    <x v="0"/>
    <s v="science fiction"/>
    <x v="144"/>
    <d v="2015-04-13T17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1"/>
    <n v="37.555555555555557"/>
    <x v="0"/>
    <s v="science fiction"/>
    <x v="145"/>
    <d v="2015-08-11T13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0.57499999999999996"/>
    <n v="38.333333333333336"/>
    <x v="0"/>
    <s v="science fiction"/>
    <x v="146"/>
    <d v="2017-01-18T00:23:18"/>
  </r>
  <r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n v="0"/>
    <x v="0"/>
    <s v="science fiction"/>
    <x v="147"/>
    <d v="2015-01-08T18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.08"/>
    <n v="20"/>
    <x v="0"/>
    <s v="science fiction"/>
    <x v="148"/>
    <d v="2016-02-27T06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0.92"/>
    <n v="15.333333333333334"/>
    <x v="0"/>
    <s v="science fiction"/>
    <x v="149"/>
    <d v="2014-12-25T08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.163076923076922"/>
    <n v="449.43283582089555"/>
    <x v="0"/>
    <s v="science fiction"/>
    <x v="150"/>
    <d v="2015-05-26T03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6000000000000001E-2"/>
    <n v="28"/>
    <x v="0"/>
    <s v="science fiction"/>
    <x v="151"/>
    <d v="2015-06-18T13:13:11"/>
  </r>
  <r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4E-3"/>
    <n v="15"/>
    <x v="0"/>
    <s v="science fiction"/>
    <x v="152"/>
    <d v="2014-09-23T01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0.71799999999999997"/>
    <n v="35.9"/>
    <x v="0"/>
    <s v="science fiction"/>
    <x v="153"/>
    <d v="2014-12-02T15:04:04"/>
  </r>
  <r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65"/>
    <n v="13.333333333333334"/>
    <x v="0"/>
    <s v="science fiction"/>
    <x v="154"/>
    <d v="2015-06-03T13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1E-3"/>
    <n v="20.25"/>
    <x v="0"/>
    <s v="science fiction"/>
    <x v="155"/>
    <d v="2015-07-23T13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6"/>
    <n v="119"/>
    <x v="0"/>
    <s v="science fiction"/>
    <x v="156"/>
    <d v="2014-08-03T02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.26711185308848079"/>
    <n v="4"/>
    <x v="0"/>
    <s v="science fiction"/>
    <x v="157"/>
    <d v="2016-02-26T21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n v="0"/>
    <x v="0"/>
    <s v="science fiction"/>
    <x v="158"/>
    <d v="2014-10-22T01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E-3"/>
    <n v="10"/>
    <x v="0"/>
    <s v="science fiction"/>
    <x v="159"/>
    <d v="2016-07-03T10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n v="0"/>
    <x v="0"/>
    <s v="drama"/>
    <x v="160"/>
    <d v="2015-08-15T21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.01"/>
    <n v="5"/>
    <x v="0"/>
    <s v="drama"/>
    <x v="161"/>
    <d v="2014-07-02T16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5.535714285714286"/>
    <n v="43.5"/>
    <x v="0"/>
    <s v="drama"/>
    <x v="162"/>
    <d v="2014-08-16T23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n v="0"/>
    <x v="0"/>
    <s v="drama"/>
    <x v="163"/>
    <d v="2015-10-01T00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0.53333333333333333"/>
    <n v="91.428571428571431"/>
    <x v="0"/>
    <s v="drama"/>
    <x v="164"/>
    <d v="2014-09-19T18:18:21"/>
  </r>
  <r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n v="0"/>
    <x v="0"/>
    <s v="drama"/>
    <x v="165"/>
    <d v="2016-01-12T15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6T01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.01"/>
    <n v="5.5"/>
    <x v="0"/>
    <s v="drama"/>
    <x v="167"/>
    <d v="2015-08-04T22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"/>
    <n v="108.33333333333333"/>
    <x v="0"/>
    <s v="drama"/>
    <x v="168"/>
    <d v="2015-03-19T19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.4"/>
    <n v="56"/>
    <x v="0"/>
    <s v="drama"/>
    <x v="169"/>
    <d v="2014-10-18T12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"/>
    <n v="32.5"/>
    <x v="0"/>
    <s v="drama"/>
    <x v="170"/>
    <d v="2015-08-30T05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E-3"/>
    <n v="1"/>
    <x v="0"/>
    <s v="drama"/>
    <x v="171"/>
    <d v="2016-08-12T04:20:14"/>
  </r>
  <r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n v="0"/>
    <x v="0"/>
    <s v="drama"/>
    <x v="172"/>
    <d v="2015-03-19T08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n v="0"/>
    <x v="0"/>
    <s v="drama"/>
    <x v="173"/>
    <d v="2015-02-28T13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n v="0"/>
    <x v="0"/>
    <s v="drama"/>
    <x v="174"/>
    <d v="2015-05-08T18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3"/>
    <n v="49.884615384615387"/>
    <x v="0"/>
    <s v="drama"/>
    <x v="175"/>
    <d v="2014-08-29T18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n v="0"/>
    <x v="0"/>
    <s v="drama"/>
    <x v="176"/>
    <d v="2015-08-05T19:46:39"/>
  </r>
  <r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4285714285715"/>
    <x v="0"/>
    <s v="drama"/>
    <x v="177"/>
    <d v="2015-03-24T00:08:46"/>
  </r>
  <r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n v="0"/>
    <x v="0"/>
    <s v="drama"/>
    <x v="178"/>
    <d v="2015-11-26T23:55:45"/>
  </r>
  <r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4T01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.416666666666664"/>
    <n v="30.846153846153847"/>
    <x v="0"/>
    <s v="drama"/>
    <x v="180"/>
    <d v="2015-04-13T19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.092608822670172"/>
    <n v="180.5"/>
    <x v="0"/>
    <s v="drama"/>
    <x v="181"/>
    <d v="2015-06-22T17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n v="0"/>
    <x v="0"/>
    <s v="drama"/>
    <x v="182"/>
    <d v="2017-01-07T00:17:12"/>
  </r>
  <r>
    <s v="Don't kill me until I meet my Dad"/>
    <n v="12500"/>
    <n v="4482"/>
    <x v="2"/>
    <s v="GB"/>
    <s v="GBP"/>
    <n v="1417033610"/>
    <n v="1414438010"/>
    <x v="0"/>
    <n v="12"/>
    <x v="1"/>
    <s v="film &amp; video/drama"/>
    <n v="35.856000000000002"/>
    <n v="373.5"/>
    <x v="0"/>
    <s v="drama"/>
    <x v="183"/>
    <d v="2014-11-26T20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"/>
    <n v="25.5"/>
    <x v="0"/>
    <s v="drama"/>
    <x v="184"/>
    <d v="2014-09-01T03:59:00"/>
  </r>
  <r>
    <s v="Love has no boundaries!"/>
    <n v="40000"/>
    <n v="2200"/>
    <x v="2"/>
    <s v="NO"/>
    <s v="NOK"/>
    <n v="1471557139"/>
    <n v="1468965139"/>
    <x v="0"/>
    <n v="10"/>
    <x v="1"/>
    <s v="film &amp; video/drama"/>
    <n v="5.5"/>
    <n v="220"/>
    <x v="0"/>
    <s v="drama"/>
    <x v="185"/>
    <d v="2016-08-18T21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n v="0"/>
    <x v="0"/>
    <s v="drama"/>
    <x v="186"/>
    <d v="2017-03-03T20:00:00"/>
  </r>
  <r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6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n v="0"/>
    <x v="0"/>
    <s v="drama"/>
    <x v="188"/>
    <d v="2014-09-05T04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9000000000000006E-2"/>
    <n v="69"/>
    <x v="0"/>
    <s v="drama"/>
    <x v="189"/>
    <d v="2016-09-03T16:34:37"/>
  </r>
  <r>
    <s v="Because hope can be a 4 letter word"/>
    <n v="12000"/>
    <n v="50"/>
    <x v="2"/>
    <s v="US"/>
    <s v="USD"/>
    <n v="1466091446"/>
    <n v="1465227446"/>
    <x v="0"/>
    <n v="1"/>
    <x v="1"/>
    <s v="film &amp; video/drama"/>
    <n v="0.41666666666666669"/>
    <n v="50"/>
    <x v="0"/>
    <s v="drama"/>
    <x v="190"/>
    <d v="2016-06-16T15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3333333333329"/>
    <x v="0"/>
    <s v="drama"/>
    <x v="191"/>
    <d v="2015-10-02T10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6999999999999999E-3"/>
    <n v="5.666666666666667"/>
    <x v="0"/>
    <s v="drama"/>
    <x v="192"/>
    <d v="2014-10-17T19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n v="0"/>
    <x v="0"/>
    <s v="drama"/>
    <x v="193"/>
    <d v="2014-11-28T23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.12"/>
    <n v="1"/>
    <x v="0"/>
    <s v="drama"/>
    <x v="194"/>
    <d v="2016-03-06T23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n v="0"/>
    <x v="0"/>
    <s v="drama"/>
    <x v="195"/>
    <d v="2015-07-10T16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1.857142857142854"/>
    <n v="77.10526315789474"/>
    <x v="0"/>
    <s v="drama"/>
    <x v="196"/>
    <d v="2015-10-10T21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.48"/>
    <n v="32.75"/>
    <x v="0"/>
    <s v="drama"/>
    <x v="197"/>
    <d v="2017-02-17T21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60000000000001"/>
    <n v="46.5"/>
    <x v="0"/>
    <s v="drama"/>
    <x v="198"/>
    <d v="2014-10-05T09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n v="0"/>
    <x v="0"/>
    <s v="drama"/>
    <x v="199"/>
    <d v="2016-09-01T02:58:22"/>
  </r>
  <r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.192499999999999"/>
    <n v="87.308333333333337"/>
    <x v="0"/>
    <s v="drama"/>
    <x v="200"/>
    <d v="2014-09-15T02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.46153846153846"/>
    <n v="54.285714285714285"/>
    <x v="0"/>
    <s v="drama"/>
    <x v="201"/>
    <d v="2015-02-08T19:38:49"/>
  </r>
  <r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n v="0"/>
    <x v="0"/>
    <s v="drama"/>
    <x v="202"/>
    <d v="2015-10-08T20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29.84"/>
    <n v="93.25"/>
    <x v="0"/>
    <s v="drama"/>
    <x v="203"/>
    <d v="2015-01-29T20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0.721666666666664"/>
    <n v="117.68368136117556"/>
    <x v="0"/>
    <s v="drama"/>
    <x v="204"/>
    <d v="2016-08-04T14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.25"/>
    <n v="76.470588235294116"/>
    <x v="0"/>
    <s v="drama"/>
    <x v="205"/>
    <d v="2015-10-06T15:10:22"/>
  </r>
  <r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n v="0"/>
    <x v="0"/>
    <s v="drama"/>
    <x v="206"/>
    <d v="2016-08-06T00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.214285714285714"/>
    <n v="163.84615384615384"/>
    <x v="0"/>
    <s v="drama"/>
    <x v="207"/>
    <d v="2015-01-04T04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n v="0"/>
    <x v="0"/>
    <s v="drama"/>
    <x v="208"/>
    <d v="2014-12-16T08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n v="0"/>
    <x v="0"/>
    <s v="drama"/>
    <x v="209"/>
    <d v="2015-07-10T22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.25"/>
    <n v="91.818181818181813"/>
    <x v="0"/>
    <s v="drama"/>
    <x v="210"/>
    <d v="2015-10-01T05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4.6"/>
    <n v="185.83333333333334"/>
    <x v="0"/>
    <s v="drama"/>
    <x v="211"/>
    <d v="2015-09-19T03:50:17"/>
  </r>
  <r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2E-2"/>
    <n v="1"/>
    <x v="0"/>
    <s v="drama"/>
    <x v="212"/>
    <d v="2016-04-16T20:08:40"/>
  </r>
  <r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.04"/>
    <n v="20"/>
    <x v="0"/>
    <s v="drama"/>
    <x v="213"/>
    <d v="2015-08-16T14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2E-3"/>
    <n v="1"/>
    <x v="0"/>
    <s v="drama"/>
    <x v="214"/>
    <d v="2015-03-06T15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.22727272727272727"/>
    <n v="10"/>
    <x v="0"/>
    <s v="drama"/>
    <x v="215"/>
    <d v="2016-02-17T23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5.698439999999998"/>
    <n v="331.53833333333336"/>
    <x v="0"/>
    <s v="drama"/>
    <x v="216"/>
    <d v="2015-04-22T22:00:37"/>
  </r>
  <r>
    <s v="A roadmovie by paw"/>
    <n v="100000"/>
    <n v="11943"/>
    <x v="2"/>
    <s v="SE"/>
    <s v="SEK"/>
    <n v="1419780149"/>
    <n v="1417101749"/>
    <x v="0"/>
    <n v="38"/>
    <x v="1"/>
    <s v="film &amp; video/drama"/>
    <n v="11.943"/>
    <n v="314.28947368421052"/>
    <x v="0"/>
    <s v="drama"/>
    <x v="217"/>
    <d v="2014-12-28T15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5:04:49"/>
  </r>
  <r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7.63"/>
    <n v="115.98684210526316"/>
    <x v="0"/>
    <s v="drama"/>
    <x v="219"/>
    <d v="2016-04-01T06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0.72"/>
    <n v="120"/>
    <x v="0"/>
    <s v="drama"/>
    <x v="220"/>
    <d v="2015-08-20T20:06:00"/>
  </r>
  <r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n v="0"/>
    <x v="0"/>
    <s v="drama"/>
    <x v="221"/>
    <d v="2015-03-28T19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7T02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n v="0"/>
    <x v="0"/>
    <s v="drama"/>
    <x v="223"/>
    <d v="2016-05-22T01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n v="0"/>
    <x v="0"/>
    <s v="drama"/>
    <x v="224"/>
    <d v="2015-07-10T05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n v="0"/>
    <x v="0"/>
    <s v="drama"/>
    <x v="225"/>
    <d v="2016-04-08T22:04:14"/>
  </r>
  <r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0.86206896551724133"/>
    <n v="125"/>
    <x v="0"/>
    <s v="drama"/>
    <x v="226"/>
    <d v="2015-05-31T09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n v="0"/>
    <x v="0"/>
    <s v="drama"/>
    <x v="227"/>
    <d v="2015-07-09T21:27:21"/>
  </r>
  <r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n v="0"/>
    <x v="0"/>
    <s v="drama"/>
    <x v="228"/>
    <d v="2015-06-01T16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n v="0"/>
    <x v="0"/>
    <s v="drama"/>
    <x v="229"/>
    <d v="2016-02-13T22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.4"/>
    <n v="30"/>
    <x v="0"/>
    <s v="drama"/>
    <x v="230"/>
    <d v="2015-06-04T18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n v="0"/>
    <x v="0"/>
    <s v="drama"/>
    <x v="231"/>
    <d v="2016-01-02T23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"/>
    <n v="15.714285714285714"/>
    <x v="0"/>
    <s v="drama"/>
    <x v="232"/>
    <d v="2015-02-27T19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n v="0"/>
    <x v="0"/>
    <s v="drama"/>
    <x v="233"/>
    <d v="2016-09-29T21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.1"/>
    <n v="80.2"/>
    <x v="0"/>
    <s v="drama"/>
    <x v="234"/>
    <d v="2015-06-21T00:50:59"/>
  </r>
  <r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n v="0"/>
    <x v="0"/>
    <s v="drama"/>
    <x v="235"/>
    <d v="2015-07-09T21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n v="0"/>
    <x v="0"/>
    <s v="drama"/>
    <x v="236"/>
    <d v="2016-01-05T00:00:00"/>
  </r>
  <r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.33333333333333331"/>
    <n v="50"/>
    <x v="0"/>
    <s v="drama"/>
    <x v="237"/>
    <d v="2016-03-08T13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n v="0"/>
    <x v="0"/>
    <s v="drama"/>
    <x v="238"/>
    <d v="2016-12-30T09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12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7.63413333333334"/>
    <n v="117.84759124087591"/>
    <x v="0"/>
    <s v="documentary"/>
    <x v="240"/>
    <d v="2013-05-05T17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2.63736263736264"/>
    <n v="109.04255319148936"/>
    <x v="0"/>
    <s v="documentary"/>
    <x v="241"/>
    <d v="2014-12-21T16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.46153846153847"/>
    <n v="73.019801980198025"/>
    <x v="0"/>
    <s v="documentary"/>
    <x v="242"/>
    <d v="2011-12-20T11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2.592"/>
    <n v="78.195121951219505"/>
    <x v="0"/>
    <s v="documentary"/>
    <x v="243"/>
    <d v="2014-02-22T01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3.75714285714285"/>
    <n v="47.398809523809526"/>
    <x v="0"/>
    <s v="documentary"/>
    <x v="244"/>
    <d v="2010-03-16T07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3.72"/>
    <n v="54.020833333333336"/>
    <x v="0"/>
    <s v="documentary"/>
    <x v="245"/>
    <d v="2012-08-16T01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.45999999999998"/>
    <n v="68.488789237668158"/>
    <x v="0"/>
    <s v="documentary"/>
    <x v="246"/>
    <d v="2010-12-18T09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.1"/>
    <n v="108.14516129032258"/>
    <x v="0"/>
    <s v="documentary"/>
    <x v="247"/>
    <d v="2010-10-16T03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.33294117647058"/>
    <n v="589.95205479452056"/>
    <x v="0"/>
    <s v="documentary"/>
    <x v="248"/>
    <d v="2012-01-07T18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2.92"/>
    <n v="48.051063829787232"/>
    <x v="0"/>
    <s v="documentary"/>
    <x v="249"/>
    <d v="2010-08-22T17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5.58333333333333"/>
    <n v="72.482837528604122"/>
    <x v="0"/>
    <s v="documentary"/>
    <x v="250"/>
    <d v="2013-06-06T13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5.57142857142857"/>
    <n v="57.077922077922075"/>
    <x v="0"/>
    <s v="documentary"/>
    <x v="251"/>
    <d v="2012-05-16T19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4.56"/>
    <n v="85.444444444444443"/>
    <x v="0"/>
    <s v="documentary"/>
    <x v="252"/>
    <d v="2010-06-01T03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0.73333333333333"/>
    <n v="215.85714285714286"/>
    <x v="0"/>
    <s v="documentary"/>
    <x v="253"/>
    <d v="2012-02-15T15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6.94725"/>
    <n v="89.38643312101911"/>
    <x v="0"/>
    <s v="documentary"/>
    <x v="254"/>
    <d v="2015-10-17T02:00:00"/>
  </r>
  <r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6.73325"/>
    <n v="45.418404255319146"/>
    <x v="0"/>
    <s v="documentary"/>
    <x v="255"/>
    <d v="2011-03-16T11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.1"/>
    <n v="65.756363636363631"/>
    <x v="0"/>
    <s v="documentary"/>
    <x v="256"/>
    <d v="2013-03-16T18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6.7264857142857"/>
    <n v="66.70405357142856"/>
    <x v="0"/>
    <s v="documentary"/>
    <x v="257"/>
    <d v="2016-05-19T15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.14"/>
    <n v="83.345930232558146"/>
    <x v="0"/>
    <s v="documentary"/>
    <x v="258"/>
    <d v="2011-06-18T01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1.93789333333334"/>
    <n v="105.04609341825902"/>
    <x v="0"/>
    <s v="documentary"/>
    <x v="259"/>
    <d v="2015-04-08T17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.4"/>
    <n v="120.90909090909091"/>
    <x v="0"/>
    <s v="documentary"/>
    <x v="260"/>
    <d v="2010-07-17T09:59:00"/>
  </r>
  <r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.4"/>
    <n v="97.63636363636364"/>
    <x v="0"/>
    <s v="documentary"/>
    <x v="261"/>
    <d v="2012-06-07T14:55:00"/>
  </r>
  <r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79310344827587"/>
    <x v="0"/>
    <s v="documentary"/>
    <x v="262"/>
    <d v="2011-02-26T05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.08108"/>
    <n v="30.654485981308412"/>
    <x v="0"/>
    <s v="documentary"/>
    <x v="263"/>
    <d v="2012-09-27T22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.2"/>
    <n v="64.945054945054949"/>
    <x v="0"/>
    <s v="documentary"/>
    <x v="264"/>
    <d v="2012-05-11T14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.1"/>
    <n v="95.775862068965523"/>
    <x v="0"/>
    <s v="documentary"/>
    <x v="265"/>
    <d v="2010-05-10T20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5.5"/>
    <n v="40.416666666666664"/>
    <x v="0"/>
    <s v="documentary"/>
    <x v="266"/>
    <d v="2010-04-23T03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1.62883248730964"/>
    <n v="78.578424242424248"/>
    <x v="0"/>
    <s v="documentary"/>
    <x v="267"/>
    <d v="2014-06-25T10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.4"/>
    <n v="50.18018018018018"/>
    <x v="0"/>
    <s v="documentary"/>
    <x v="268"/>
    <d v="2011-11-07T04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.23376999999999"/>
    <n v="92.251735588972423"/>
    <x v="0"/>
    <s v="documentary"/>
    <x v="269"/>
    <d v="2017-02-22T04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2.60869565217391"/>
    <n v="57.540983606557376"/>
    <x v="0"/>
    <s v="documentary"/>
    <x v="270"/>
    <d v="2011-05-25T04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4.68"/>
    <n v="109.42160278745645"/>
    <x v="0"/>
    <s v="documentary"/>
    <x v="271"/>
    <d v="2014-01-02T08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.43366666666665"/>
    <n v="81.892461538461546"/>
    <x v="0"/>
    <s v="documentary"/>
    <x v="272"/>
    <d v="2010-04-28T18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7.7758"/>
    <n v="45.667711864406776"/>
    <x v="0"/>
    <s v="documentary"/>
    <x v="273"/>
    <d v="2011-07-03T11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1238938053098"/>
    <x v="0"/>
    <s v="documentary"/>
    <x v="274"/>
    <d v="2012-04-05T06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.395"/>
    <n v="65.298192771084331"/>
    <x v="0"/>
    <s v="documentary"/>
    <x v="275"/>
    <d v="2012-11-10T01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7.6"/>
    <n v="95.225806451612897"/>
    <x v="0"/>
    <s v="documentary"/>
    <x v="276"/>
    <d v="2012-04-28T00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.38153846153845"/>
    <n v="75.444794952681391"/>
    <x v="0"/>
    <s v="documentary"/>
    <x v="277"/>
    <d v="2015-05-23T21:23:39"/>
  </r>
  <r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.34814814814814"/>
    <n v="97.816867469879512"/>
    <x v="0"/>
    <s v="documentary"/>
    <x v="278"/>
    <d v="2012-10-12T00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.31829411764707"/>
    <n v="87.685606557377056"/>
    <x v="0"/>
    <s v="documentary"/>
    <x v="279"/>
    <d v="2017-02-27T02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.14400000000001"/>
    <n v="54.748948106591868"/>
    <x v="0"/>
    <s v="documentary"/>
    <x v="280"/>
    <d v="2014-05-30T14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0.58763636363636"/>
    <n v="83.953417721518989"/>
    <x v="0"/>
    <s v="documentary"/>
    <x v="281"/>
    <d v="2009-08-10T19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.18888888888888"/>
    <n v="254.38547486033519"/>
    <x v="0"/>
    <s v="documentary"/>
    <x v="282"/>
    <d v="2010-02-22T22:00:00"/>
  </r>
  <r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.27249999999999"/>
    <n v="101.8269801980198"/>
    <x v="0"/>
    <s v="documentary"/>
    <x v="283"/>
    <d v="2011-06-01T04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4.62615"/>
    <n v="55.066394736842106"/>
    <x v="0"/>
    <s v="documentary"/>
    <x v="284"/>
    <d v="2012-01-21T17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8.82507142857142"/>
    <n v="56.901438721136763"/>
    <x v="0"/>
    <s v="documentary"/>
    <x v="285"/>
    <d v="2013-09-19T18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.15333333333334"/>
    <n v="121.28148148148148"/>
    <x v="0"/>
    <s v="documentary"/>
    <x v="286"/>
    <d v="2013-03-25T18:35:24"/>
  </r>
  <r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.3"/>
    <n v="91.189655172413794"/>
    <x v="0"/>
    <s v="documentary"/>
    <x v="287"/>
    <d v="2012-11-02T04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.21062000000001"/>
    <n v="115.44812080536913"/>
    <x v="0"/>
    <s v="documentary"/>
    <x v="288"/>
    <d v="2012-06-26T04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4.82"/>
    <n v="67.771551724137936"/>
    <x v="0"/>
    <s v="documentary"/>
    <x v="289"/>
    <d v="2013-11-02T10:57:14"/>
  </r>
  <r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6.68444444444444"/>
    <n v="28.576190476190476"/>
    <x v="0"/>
    <s v="documentary"/>
    <x v="290"/>
    <d v="2011-02-02T07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.02"/>
    <n v="46.8828125"/>
    <x v="0"/>
    <s v="documentary"/>
    <x v="291"/>
    <d v="2013-05-01T00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1.50693333333334"/>
    <n v="154.42231237322514"/>
    <x v="0"/>
    <s v="documentary"/>
    <x v="292"/>
    <d v="2011-10-29T03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.38461538461539"/>
    <n v="201.22137404580153"/>
    <x v="0"/>
    <s v="documentary"/>
    <x v="293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.10911999999999"/>
    <n v="100.08204511278196"/>
    <x v="0"/>
    <s v="documentary"/>
    <x v="295"/>
    <d v="2013-11-01T00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8.72620000000001"/>
    <n v="230.08953488372092"/>
    <x v="0"/>
    <s v="documentary"/>
    <x v="296"/>
    <d v="2012-09-07T11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0.64"/>
    <n v="141.74647887323943"/>
    <x v="0"/>
    <s v="documentary"/>
    <x v="297"/>
    <d v="2015-05-01T03:59:00"/>
  </r>
  <r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8.9324126984127"/>
    <n v="56.344351395730705"/>
    <x v="0"/>
    <s v="documentary"/>
    <x v="298"/>
    <d v="2014-05-09T21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8.95249999999999"/>
    <n v="73.341188524590166"/>
    <x v="0"/>
    <s v="documentary"/>
    <x v="299"/>
    <d v="2010-11-17T06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1.72264"/>
    <n v="85.337785234899329"/>
    <x v="0"/>
    <s v="documentary"/>
    <x v="300"/>
    <d v="2011-04-24T23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8.735"/>
    <n v="61.496215139442228"/>
    <x v="0"/>
    <s v="documentary"/>
    <x v="301"/>
    <d v="2013-03-19T16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.46"/>
    <n v="93.018518518518519"/>
    <x v="0"/>
    <s v="documentary"/>
    <x v="302"/>
    <d v="2012-02-24T20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.46666666666667"/>
    <n v="50.292682926829265"/>
    <x v="0"/>
    <s v="documentary"/>
    <x v="303"/>
    <d v="2012-06-02T01:42:26"/>
  </r>
  <r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1.64705882352942"/>
    <n v="106.43243243243244"/>
    <x v="0"/>
    <s v="documentary"/>
    <x v="304"/>
    <d v="2012-09-01T02:00:00"/>
  </r>
  <r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.33333333333334"/>
    <n v="51.719576719576722"/>
    <x v="0"/>
    <s v="documentary"/>
    <x v="305"/>
    <d v="2012-03-10T15:07:29"/>
  </r>
  <r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2.89999999999998"/>
    <n v="36.612499999999997"/>
    <x v="0"/>
    <s v="documentary"/>
    <x v="306"/>
    <d v="2013-03-20T19:05:33"/>
  </r>
  <r>
    <s v="Why is grammar important?"/>
    <n v="22000"/>
    <n v="24490"/>
    <x v="0"/>
    <s v="US"/>
    <s v="USD"/>
    <n v="1360276801"/>
    <n v="1357684801"/>
    <x v="1"/>
    <n v="576"/>
    <x v="0"/>
    <s v="film &amp; video/documentary"/>
    <n v="111.31818181818181"/>
    <n v="42.517361111111114"/>
    <x v="0"/>
    <s v="documentary"/>
    <x v="307"/>
    <d v="2013-02-07T22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5.56666666666666"/>
    <n v="62.712871287128714"/>
    <x v="0"/>
    <s v="documentary"/>
    <x v="308"/>
    <d v="2011-03-10T16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8.94444444444444"/>
    <n v="89.957983193277315"/>
    <x v="0"/>
    <s v="documentary"/>
    <x v="309"/>
    <d v="2012-09-03T18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.129"/>
    <n v="28.924722222222222"/>
    <x v="0"/>
    <s v="documentary"/>
    <x v="310"/>
    <d v="2011-10-20T02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.10165000000001"/>
    <n v="138.8022"/>
    <x v="0"/>
    <s v="documentary"/>
    <x v="311"/>
    <d v="2012-01-01T07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1.875"/>
    <n v="61.301369863013697"/>
    <x v="0"/>
    <s v="documentary"/>
    <x v="312"/>
    <d v="2013-04-14T21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4.73529411764706"/>
    <n v="80.202702702702709"/>
    <x v="0"/>
    <s v="documentary"/>
    <x v="313"/>
    <d v="2010-08-11T15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.15"/>
    <n v="32.095833333333331"/>
    <x v="0"/>
    <s v="documentary"/>
    <x v="314"/>
    <d v="2013-03-01T19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.248"/>
    <n v="200.88888888888889"/>
    <x v="0"/>
    <s v="documentary"/>
    <x v="315"/>
    <d v="2012-08-22T18:32:14"/>
  </r>
  <r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3.77333333333333"/>
    <n v="108.01265822784811"/>
    <x v="0"/>
    <s v="documentary"/>
    <x v="316"/>
    <d v="2014-12-11T04:59:00"/>
  </r>
  <r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0.80333333333333"/>
    <n v="95.699367088607602"/>
    <x v="0"/>
    <s v="documentary"/>
    <x v="317"/>
    <d v="2013-12-11T16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.32"/>
    <n v="49.880281690140848"/>
    <x v="0"/>
    <s v="documentary"/>
    <x v="318"/>
    <d v="2013-03-26T23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2.68"/>
    <n v="110.47058823529412"/>
    <x v="0"/>
    <s v="documentary"/>
    <x v="319"/>
    <d v="2010-02-02T07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6.58"/>
    <n v="134.91139240506328"/>
    <x v="0"/>
    <s v="documentary"/>
    <x v="320"/>
    <d v="2015-12-22T23:00:00"/>
  </r>
  <r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2.66285714285715"/>
    <n v="106.62314540059347"/>
    <x v="0"/>
    <s v="documentary"/>
    <x v="321"/>
    <d v="2016-11-08T11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7.91200000000001"/>
    <n v="145.04301075268816"/>
    <x v="0"/>
    <s v="documentary"/>
    <x v="322"/>
    <d v="2016-05-13T13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.07407407407408"/>
    <n v="114.58620689655173"/>
    <x v="0"/>
    <s v="documentary"/>
    <x v="323"/>
    <d v="2016-12-21T07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1.6"/>
    <n v="105.3170731707317"/>
    <x v="0"/>
    <s v="documentary"/>
    <x v="324"/>
    <d v="2015-08-01T15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.396"/>
    <n v="70.921195652173907"/>
    <x v="0"/>
    <s v="documentary"/>
    <x v="325"/>
    <d v="2016-12-20T04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2.92973333333333"/>
    <n v="147.17167680278018"/>
    <x v="0"/>
    <s v="documentary"/>
    <x v="326"/>
    <d v="2017-03-14T22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.4"/>
    <n v="160.47058823529412"/>
    <x v="0"/>
    <s v="documentary"/>
    <x v="327"/>
    <d v="2015-03-22T08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3.6144"/>
    <n v="156.04578313253012"/>
    <x v="0"/>
    <s v="documentary"/>
    <x v="328"/>
    <d v="2015-11-01T04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5.5"/>
    <n v="63.17365269461078"/>
    <x v="0"/>
    <s v="documentary"/>
    <x v="329"/>
    <d v="2015-11-07T04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1.82857142857142"/>
    <n v="104.82352941176471"/>
    <x v="0"/>
    <s v="documentary"/>
    <x v="330"/>
    <d v="2013-05-17T03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6.605"/>
    <n v="97.356164383561648"/>
    <x v="0"/>
    <s v="documentary"/>
    <x v="331"/>
    <d v="2016-06-17T13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.015"/>
    <n v="203.63063063063063"/>
    <x v="0"/>
    <s v="documentary"/>
    <x v="332"/>
    <d v="2015-10-28T08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.22750000000001"/>
    <n v="188.31203007518798"/>
    <x v="0"/>
    <s v="documentary"/>
    <x v="333"/>
    <d v="2016-04-07T14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.19"/>
    <n v="146.65217391304347"/>
    <x v="0"/>
    <s v="documentary"/>
    <x v="334"/>
    <d v="2015-05-15T19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2.76470588235294"/>
    <n v="109.1875"/>
    <x v="0"/>
    <s v="documentary"/>
    <x v="335"/>
    <d v="2015-05-08T22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6.83911999999999"/>
    <n v="59.249046653144013"/>
    <x v="0"/>
    <s v="documentary"/>
    <x v="336"/>
    <d v="2015-11-13T15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.16833333333334"/>
    <n v="97.904838709677421"/>
    <x v="0"/>
    <s v="documentary"/>
    <x v="337"/>
    <d v="2015-03-14T02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.1336"/>
    <n v="70.000169491525426"/>
    <x v="0"/>
    <s v="documentary"/>
    <x v="338"/>
    <d v="2016-09-03T01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.08333333333333"/>
    <n v="72.865168539325836"/>
    <x v="0"/>
    <s v="documentary"/>
    <x v="339"/>
    <d v="2015-04-29T18:14:28"/>
  </r>
  <r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.02285714285715"/>
    <n v="146.34782608695653"/>
    <x v="0"/>
    <s v="documentary"/>
    <x v="340"/>
    <d v="2017-03-08T21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6.71428571428571"/>
    <n v="67.909090909090907"/>
    <x v="0"/>
    <s v="documentary"/>
    <x v="341"/>
    <d v="2014-10-01T03:59:00"/>
  </r>
  <r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.3664"/>
    <n v="169.85083076923075"/>
    <x v="0"/>
    <s v="documentary"/>
    <x v="342"/>
    <d v="2016-04-29T18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.02863333333333"/>
    <n v="58.413339694656486"/>
    <x v="0"/>
    <s v="documentary"/>
    <x v="343"/>
    <d v="2014-11-14T03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.08358208955224"/>
    <n v="119.99298245614035"/>
    <x v="0"/>
    <s v="documentary"/>
    <x v="344"/>
    <d v="2015-06-01T02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.27586206896552"/>
    <n v="99.860335195530723"/>
    <x v="0"/>
    <s v="documentary"/>
    <x v="345"/>
    <d v="2015-05-20T22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.28880000000001"/>
    <n v="90.579148936170213"/>
    <x v="0"/>
    <s v="documentary"/>
    <x v="346"/>
    <d v="2015-10-14T12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1.59050000000001"/>
    <n v="117.77361477572559"/>
    <x v="0"/>
    <s v="documentary"/>
    <x v="347"/>
    <d v="2015-11-14T12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4621848739501"/>
    <x v="0"/>
    <s v="documentary"/>
    <x v="348"/>
    <d v="2015-08-21T14:05:16"/>
  </r>
  <r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6.63570159857905"/>
    <n v="71.899281437125751"/>
    <x v="0"/>
    <s v="documentary"/>
    <x v="349"/>
    <d v="2017-02-24T11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4.76"/>
    <n v="129.81900452488688"/>
    <x v="0"/>
    <s v="documentary"/>
    <x v="350"/>
    <d v="2016-09-11T03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.34117647058824"/>
    <n v="44.912863070539416"/>
    <x v="0"/>
    <s v="documentary"/>
    <x v="351"/>
    <d v="2016-04-07T22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6.56"/>
    <n v="40.755244755244753"/>
    <x v="0"/>
    <s v="documentary"/>
    <x v="352"/>
    <d v="2014-10-08T04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8.61819426615318"/>
    <n v="103.52394779771615"/>
    <x v="0"/>
    <s v="documentary"/>
    <x v="353"/>
    <d v="2015-11-19T20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3.94285714285714"/>
    <n v="125.44827586206897"/>
    <x v="0"/>
    <s v="documentary"/>
    <x v="354"/>
    <d v="2016-04-08T18:52:01"/>
  </r>
  <r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.25714285714285"/>
    <n v="246.60606060606059"/>
    <x v="0"/>
    <s v="documentary"/>
    <x v="355"/>
    <d v="2014-12-01T08:03:14"/>
  </r>
  <r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2.69240000000001"/>
    <n v="79.401340206185566"/>
    <x v="0"/>
    <s v="documentary"/>
    <x v="356"/>
    <d v="2016-03-16T18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38613861386133"/>
    <x v="0"/>
    <s v="documentary"/>
    <x v="357"/>
    <d v="2015-04-24T05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.08799999999999"/>
    <n v="193.04868913857678"/>
    <x v="0"/>
    <s v="documentary"/>
    <x v="358"/>
    <d v="2016-06-15T15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4.85537190082644"/>
    <n v="84.023178807947019"/>
    <x v="0"/>
    <s v="documentary"/>
    <x v="359"/>
    <d v="2014-11-14T05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.375"/>
    <n v="139.82758620689654"/>
    <x v="0"/>
    <s v="documentary"/>
    <x v="360"/>
    <d v="2015-07-23T03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.07699999999998"/>
    <n v="109.82189265536722"/>
    <x v="0"/>
    <s v="documentary"/>
    <x v="361"/>
    <d v="2014-11-23T01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.15933781686498"/>
    <n v="139.53488372093022"/>
    <x v="0"/>
    <s v="documentary"/>
    <x v="362"/>
    <d v="2014-08-08T00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.33333333333333"/>
    <n v="347.84615384615387"/>
    <x v="0"/>
    <s v="documentary"/>
    <x v="363"/>
    <d v="2010-05-02T19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.16142857142857"/>
    <n v="68.24159292035398"/>
    <x v="0"/>
    <s v="documentary"/>
    <x v="364"/>
    <d v="2014-06-21T03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3.97333333333333"/>
    <n v="239.93846153846152"/>
    <x v="0"/>
    <s v="documentary"/>
    <x v="365"/>
    <d v="2014-02-28T14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.31578947368421"/>
    <n v="287.31343283582089"/>
    <x v="0"/>
    <s v="documentary"/>
    <x v="366"/>
    <d v="2012-05-20T19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.3501"/>
    <n v="86.84882352941176"/>
    <x v="0"/>
    <s v="documentary"/>
    <x v="367"/>
    <d v="2013-05-01T04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.11199999999999"/>
    <n v="81.84905660377359"/>
    <x v="0"/>
    <s v="documentary"/>
    <x v="368"/>
    <d v="2015-03-15T13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.15569230769231"/>
    <n v="42.874970059880241"/>
    <x v="0"/>
    <s v="documentary"/>
    <x v="369"/>
    <d v="2012-01-15T13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.02"/>
    <n v="709.41860465116281"/>
    <x v="0"/>
    <s v="documentary"/>
    <x v="370"/>
    <d v="2017-01-06T19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.16866666666667"/>
    <n v="161.25517890772127"/>
    <x v="0"/>
    <s v="documentary"/>
    <x v="371"/>
    <d v="2013-02-01T18:25:39"/>
  </r>
  <r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.33333333333333"/>
    <n v="41.777777777777779"/>
    <x v="0"/>
    <s v="documentary"/>
    <x v="372"/>
    <d v="2016-04-05T16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6.66666666666667"/>
    <n v="89.887640449438209"/>
    <x v="0"/>
    <s v="documentary"/>
    <x v="373"/>
    <d v="2012-07-18T21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0.65"/>
    <n v="45.051724137931032"/>
    <x v="0"/>
    <s v="documentary"/>
    <x v="374"/>
    <d v="2011-09-16T21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57142857142854"/>
    <x v="0"/>
    <s v="documentary"/>
    <x v="375"/>
    <d v="2014-03-01T17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5.95918367346938"/>
    <n v="54.083333333333336"/>
    <x v="0"/>
    <s v="documentary"/>
    <x v="376"/>
    <d v="2016-08-25T10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.4"/>
    <n v="103.21804511278195"/>
    <x v="0"/>
    <s v="documentary"/>
    <x v="377"/>
    <d v="2015-11-14T07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1.76666666666667"/>
    <n v="40.397590361445786"/>
    <x v="0"/>
    <s v="documentary"/>
    <x v="378"/>
    <d v="2016-01-25T23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.08"/>
    <n v="116.85906040268456"/>
    <x v="0"/>
    <s v="documentary"/>
    <x v="379"/>
    <d v="2012-05-03T16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1.5"/>
    <n v="115.51020408163265"/>
    <x v="0"/>
    <s v="documentary"/>
    <x v="380"/>
    <d v="2016-01-23T17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4.73"/>
    <n v="104.31274900398407"/>
    <x v="0"/>
    <s v="documentary"/>
    <x v="381"/>
    <d v="2012-07-30T05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5.83333333333334"/>
    <n v="69.772727272727266"/>
    <x v="0"/>
    <s v="documentary"/>
    <x v="382"/>
    <d v="2012-09-06T17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6.70670670670671"/>
    <n v="43.020833333333336"/>
    <x v="0"/>
    <s v="documentary"/>
    <x v="383"/>
    <d v="2014-05-19T02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.105"/>
    <n v="58.540469973890339"/>
    <x v="0"/>
    <s v="documentary"/>
    <x v="384"/>
    <d v="2015-01-06T18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5.982"/>
    <n v="111.79535864978902"/>
    <x v="0"/>
    <s v="documentary"/>
    <x v="385"/>
    <d v="2014-11-21T15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.16666666666667"/>
    <n v="46.230769230769234"/>
    <x v="0"/>
    <s v="documentary"/>
    <x v="386"/>
    <d v="2015-08-10T22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3.98947368421054"/>
    <n v="144.69039145907473"/>
    <x v="0"/>
    <s v="documentary"/>
    <x v="387"/>
    <d v="2015-08-15T06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.16"/>
    <n v="88.845070422535215"/>
    <x v="0"/>
    <s v="documentary"/>
    <x v="388"/>
    <d v="2016-07-28T01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1.53547058823528"/>
    <n v="81.75107284768211"/>
    <x v="0"/>
    <s v="documentary"/>
    <x v="389"/>
    <d v="2014-03-07T22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28571428571431"/>
    <x v="0"/>
    <s v="documentary"/>
    <x v="390"/>
    <d v="2015-05-08T00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0.61"/>
    <n v="104.25906735751295"/>
    <x v="0"/>
    <s v="documentary"/>
    <x v="391"/>
    <d v="2011-12-18T00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0.9027027027027"/>
    <n v="90.616504854368927"/>
    <x v="0"/>
    <s v="documentary"/>
    <x v="392"/>
    <d v="2011-09-08T03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.446"/>
    <n v="157.33048433048432"/>
    <x v="0"/>
    <s v="documentary"/>
    <x v="393"/>
    <d v="2013-10-10T17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1.8936170212766"/>
    <n v="105.18"/>
    <x v="0"/>
    <s v="documentary"/>
    <x v="394"/>
    <d v="2016-04-17T18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.0445"/>
    <n v="58.719836956521746"/>
    <x v="0"/>
    <s v="documentary"/>
    <x v="395"/>
    <d v="2012-04-27T21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6.66666666666667"/>
    <n v="81.632653061224488"/>
    <x v="0"/>
    <s v="documentary"/>
    <x v="396"/>
    <d v="2012-07-07T13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3.90027322404372"/>
    <n v="56.460043668122275"/>
    <x v="0"/>
    <s v="documentary"/>
    <x v="397"/>
    <d v="2010-09-01T03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.16"/>
    <n v="140.1044776119403"/>
    <x v="0"/>
    <s v="documentary"/>
    <x v="398"/>
    <d v="2015-04-29T19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6.80500000000001"/>
    <n v="224.85263157894738"/>
    <x v="0"/>
    <s v="documentary"/>
    <x v="399"/>
    <d v="2016-12-14T12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.30249999999999"/>
    <n v="181.13306451612902"/>
    <x v="0"/>
    <s v="documentary"/>
    <x v="400"/>
    <d v="2014-05-17T03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3.812"/>
    <n v="711.04109589041093"/>
    <x v="0"/>
    <s v="documentary"/>
    <x v="401"/>
    <d v="2011-08-07T20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1.65"/>
    <n v="65.883720930232556"/>
    <x v="0"/>
    <s v="documentary"/>
    <x v="402"/>
    <d v="2015-11-05T13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.26"/>
    <n v="75.185714285714283"/>
    <x v="0"/>
    <s v="documentary"/>
    <x v="403"/>
    <d v="2011-08-10T07:08:00"/>
  </r>
  <r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.09142857142857"/>
    <n v="133.14391143911439"/>
    <x v="0"/>
    <s v="documentary"/>
    <x v="404"/>
    <d v="2014-02-05T23:04:00"/>
  </r>
  <r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7.65957446808511"/>
    <n v="55.2"/>
    <x v="0"/>
    <s v="documentary"/>
    <x v="405"/>
    <d v="2014-03-06T02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7.70464285714286"/>
    <n v="86.163714285714292"/>
    <x v="0"/>
    <s v="documentary"/>
    <x v="406"/>
    <d v="2011-05-09T05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1.55"/>
    <n v="92.318181818181813"/>
    <x v="0"/>
    <s v="documentary"/>
    <x v="407"/>
    <d v="2011-11-19T21:54:10"/>
  </r>
  <r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.43766666666667"/>
    <n v="160.16473684210527"/>
    <x v="0"/>
    <s v="documentary"/>
    <x v="408"/>
    <d v="2013-11-05T18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6.80000000000001"/>
    <n v="45.6"/>
    <x v="0"/>
    <s v="documentary"/>
    <x v="409"/>
    <d v="2016-07-22T20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.30000000000001"/>
    <n v="183.28571428571428"/>
    <x v="0"/>
    <s v="documentary"/>
    <x v="410"/>
    <d v="2015-06-18T23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.05"/>
    <n v="125.78838174273859"/>
    <x v="0"/>
    <s v="documentary"/>
    <x v="411"/>
    <d v="2013-12-22T05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6.84"/>
    <n v="57.654545454545456"/>
    <x v="0"/>
    <s v="documentary"/>
    <x v="412"/>
    <d v="2012-07-25T17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.0859375"/>
    <n v="78.660818713450297"/>
    <x v="0"/>
    <s v="documentary"/>
    <x v="413"/>
    <d v="2012-07-19T21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2.85405405405406"/>
    <n v="91.480769230769226"/>
    <x v="0"/>
    <s v="documentary"/>
    <x v="414"/>
    <d v="2013-10-12T01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.14714285714285"/>
    <n v="68.09809523809524"/>
    <x v="0"/>
    <s v="documentary"/>
    <x v="415"/>
    <d v="2014-10-17T12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.217"/>
    <n v="48.086800000000004"/>
    <x v="0"/>
    <s v="documentary"/>
    <x v="416"/>
    <d v="2014-02-08T09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.24761904761905"/>
    <n v="202.42307692307693"/>
    <x v="0"/>
    <s v="documentary"/>
    <x v="417"/>
    <d v="2013-04-08T04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0.63392857142857"/>
    <n v="216.75"/>
    <x v="0"/>
    <s v="documentary"/>
    <x v="418"/>
    <d v="2015-07-23T06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.4375"/>
    <n v="110.06849315068493"/>
    <x v="0"/>
    <s v="documentary"/>
    <x v="419"/>
    <d v="2013-06-29T20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.43939393939393939"/>
    <n v="4.833333333333333"/>
    <x v="0"/>
    <s v="animation"/>
    <x v="420"/>
    <d v="2014-03-14T04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8"/>
    <n v="50.166666666666664"/>
    <x v="0"/>
    <s v="animation"/>
    <x v="421"/>
    <d v="2015-08-21T11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5"/>
    <n v="35.833333333333336"/>
    <x v="0"/>
    <s v="animation"/>
    <x v="422"/>
    <d v="2014-09-11T06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0.76500000000000001"/>
    <n v="11.76923076923077"/>
    <x v="0"/>
    <s v="animation"/>
    <x v="423"/>
    <d v="2013-06-05T22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69"/>
    <n v="40.78"/>
    <x v="0"/>
    <s v="animation"/>
    <x v="424"/>
    <d v="2012-03-26T08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2"/>
    <n v="3"/>
    <x v="0"/>
    <s v="animation"/>
    <x v="425"/>
    <d v="2015-11-27T21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3"/>
    <n v="16.625"/>
    <x v="0"/>
    <s v="animation"/>
    <x v="426"/>
    <d v="2016-03-01T17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n v="0"/>
    <x v="0"/>
    <s v="animation"/>
    <x v="427"/>
    <d v="2015-10-22T18:59:00"/>
  </r>
  <r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37"/>
    <n v="52"/>
    <x v="0"/>
    <s v="animation"/>
    <x v="428"/>
    <d v="2014-06-16T22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n v="0"/>
    <x v="0"/>
    <s v="animation"/>
    <x v="429"/>
    <d v="2009-11-27T04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"/>
    <n v="4.8"/>
    <x v="0"/>
    <s v="animation"/>
    <x v="430"/>
    <d v="2013-09-11T02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3.833333333333334"/>
    <n v="51.875"/>
    <x v="0"/>
    <s v="animation"/>
    <x v="431"/>
    <d v="2016-07-05T20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"/>
    <n v="71.25"/>
    <x v="0"/>
    <s v="animation"/>
    <x v="432"/>
    <d v="2015-10-21T17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n v="0"/>
    <x v="0"/>
    <s v="animation"/>
    <x v="433"/>
    <d v="2015-10-11T15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21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5E-3"/>
    <n v="1"/>
    <x v="0"/>
    <s v="animation"/>
    <x v="435"/>
    <d v="2013-09-13T17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n v="0"/>
    <x v="0"/>
    <s v="animation"/>
    <x v="436"/>
    <d v="2013-07-31T08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n v="0"/>
    <x v="0"/>
    <s v="animation"/>
    <x v="437"/>
    <d v="2016-10-08T07:38:46"/>
  </r>
  <r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800000000000008"/>
    <n v="170.54545454545453"/>
    <x v="0"/>
    <s v="animation"/>
    <x v="438"/>
    <d v="2015-11-18T07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n v="0"/>
    <x v="0"/>
    <s v="animation"/>
    <x v="439"/>
    <d v="2014-10-17T18:16:58"/>
  </r>
  <r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.1"/>
    <n v="5"/>
    <x v="0"/>
    <s v="animation"/>
    <x v="440"/>
    <d v="2016-03-24T22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n v="0"/>
    <x v="0"/>
    <s v="animation"/>
    <x v="441"/>
    <d v="2013-11-02T19:03:16"/>
  </r>
  <r>
    <s v="Doomsday is here"/>
    <n v="17000"/>
    <n v="6691"/>
    <x v="2"/>
    <s v="US"/>
    <s v="USD"/>
    <n v="1424380783"/>
    <n v="1421788783"/>
    <x v="0"/>
    <n v="17"/>
    <x v="1"/>
    <s v="film &amp; video/animation"/>
    <n v="39.358823529411765"/>
    <n v="393.58823529411762"/>
    <x v="0"/>
    <s v="animation"/>
    <x v="442"/>
    <d v="2015-02-19T21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.1"/>
    <n v="5"/>
    <x v="0"/>
    <s v="animation"/>
    <x v="443"/>
    <d v="2014-02-10T00:21:41"/>
  </r>
  <r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21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3"/>
    <n v="1"/>
    <x v="0"/>
    <s v="animation"/>
    <x v="445"/>
    <d v="2015-05-21T08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51"/>
    <n v="47.875"/>
    <x v="0"/>
    <s v="animation"/>
    <x v="446"/>
    <d v="2015-03-04T02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2"/>
    <n v="5"/>
    <x v="0"/>
    <s v="animation"/>
    <x v="447"/>
    <d v="2013-03-23T12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000000000002"/>
    <n v="20.502500000000001"/>
    <x v="0"/>
    <s v="animation"/>
    <x v="448"/>
    <d v="2014-05-14T18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5"/>
    <n v="9"/>
    <x v="0"/>
    <s v="animation"/>
    <x v="449"/>
    <d v="2013-10-17T13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0.79200000000000004"/>
    <n v="56.571428571428569"/>
    <x v="0"/>
    <s v="animation"/>
    <x v="450"/>
    <d v="2014-02-14T22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n v="0"/>
    <x v="0"/>
    <s v="animation"/>
    <x v="451"/>
    <d v="2014-01-25T17:09:51"/>
  </r>
  <r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6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1E-2"/>
    <n v="13"/>
    <x v="0"/>
    <s v="animation"/>
    <x v="453"/>
    <d v="2015-02-19T19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0.82"/>
    <n v="16.399999999999999"/>
    <x v="0"/>
    <s v="animation"/>
    <x v="454"/>
    <d v="2014-11-26T13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35E-2"/>
    <n v="22.5"/>
    <x v="0"/>
    <s v="animation"/>
    <x v="455"/>
    <d v="2012-04-17T00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0.68631863186318631"/>
    <n v="20.333333333333332"/>
    <x v="0"/>
    <s v="animation"/>
    <x v="456"/>
    <d v="2013-10-22T03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n v="0"/>
    <x v="0"/>
    <s v="animation"/>
    <x v="457"/>
    <d v="2014-08-16T18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9"/>
    <n v="16.755102040816325"/>
    <x v="0"/>
    <s v="animation"/>
    <x v="458"/>
    <d v="2013-05-14T16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097E-2"/>
    <n v="25"/>
    <x v="0"/>
    <s v="animation"/>
    <x v="459"/>
    <d v="2011-11-13T16:22:07"/>
  </r>
  <r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.29411764705882354"/>
    <n v="12.5"/>
    <x v="0"/>
    <s v="animation"/>
    <x v="460"/>
    <d v="2014-06-01T04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n v="0"/>
    <x v="0"/>
    <s v="animation"/>
    <x v="461"/>
    <d v="2013-06-02T20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n v="0"/>
    <x v="0"/>
    <s v="animation"/>
    <x v="462"/>
    <d v="2011-08-10T03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9"/>
    <n v="113.63636363636364"/>
    <x v="0"/>
    <s v="animation"/>
    <x v="463"/>
    <d v="2011-09-24T17:02:33"/>
  </r>
  <r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5E-2"/>
    <n v="1"/>
    <x v="0"/>
    <s v="animation"/>
    <x v="464"/>
    <d v="2016-05-18T20:22:15"/>
  </r>
  <r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6.953125"/>
    <n v="17.25"/>
    <x v="0"/>
    <s v="animation"/>
    <x v="465"/>
    <d v="2014-06-27T02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0.76"/>
    <n v="15.2"/>
    <x v="0"/>
    <s v="animation"/>
    <x v="466"/>
    <d v="2012-09-07T22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1.574999999999999"/>
    <n v="110.64102564102564"/>
    <x v="0"/>
    <s v="animation"/>
    <x v="467"/>
    <d v="2012-09-28T16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n v="0"/>
    <x v="0"/>
    <s v="animation"/>
    <x v="468"/>
    <d v="2012-07-11T03:51:05"/>
  </r>
  <r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n v="0"/>
    <x v="0"/>
    <s v="animation"/>
    <x v="469"/>
    <d v="2014-09-05T23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"/>
    <n v="25.5"/>
    <x v="0"/>
    <s v="animation"/>
    <x v="470"/>
    <d v="2014-01-16T04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1.892727272727273"/>
    <n v="38.476470588235294"/>
    <x v="0"/>
    <s v="animation"/>
    <x v="471"/>
    <d v="2014-04-19T16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7.625"/>
    <n v="28.2"/>
    <x v="0"/>
    <s v="animation"/>
    <x v="472"/>
    <d v="2014-08-23T22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"/>
    <n v="61.5"/>
    <x v="0"/>
    <s v="animation"/>
    <x v="473"/>
    <d v="2014-09-17T16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4E-2"/>
    <n v="1"/>
    <x v="0"/>
    <s v="animation"/>
    <x v="474"/>
    <d v="2017-02-17T07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n v="0"/>
    <x v="0"/>
    <s v="animation"/>
    <x v="475"/>
    <d v="2015-05-06T02:04:03"/>
  </r>
  <r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2"/>
    <n v="39.569274193548388"/>
    <x v="0"/>
    <s v="animation"/>
    <x v="476"/>
    <d v="2014-06-03T03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n v="0"/>
    <x v="0"/>
    <s v="animation"/>
    <x v="477"/>
    <d v="2012-05-18T20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n v="0"/>
    <x v="0"/>
    <s v="animation"/>
    <x v="478"/>
    <d v="2015-04-01T20:51:49"/>
  </r>
  <r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2.56"/>
    <n v="88.8"/>
    <x v="0"/>
    <s v="animation"/>
    <x v="479"/>
    <d v="2014-11-21T10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.41"/>
    <n v="55.457142857142856"/>
    <x v="0"/>
    <s v="animation"/>
    <x v="480"/>
    <d v="2013-08-09T12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1"/>
    <n v="87.142857142857139"/>
    <x v="0"/>
    <s v="animation"/>
    <x v="481"/>
    <d v="2012-10-10T16:08:09"/>
  </r>
  <r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.1"/>
    <n v="10"/>
    <x v="0"/>
    <s v="animation"/>
    <x v="482"/>
    <d v="2016-04-14T14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.2"/>
    <n v="51.224489795918366"/>
    <x v="0"/>
    <s v="animation"/>
    <x v="483"/>
    <d v="2013-01-29T04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.18625"/>
    <n v="13.545454545454545"/>
    <x v="0"/>
    <s v="animation"/>
    <x v="484"/>
    <d v="2015-11-05T23:32:52"/>
  </r>
  <r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1.906971229845084"/>
    <n v="66.520080000000007"/>
    <x v="0"/>
    <s v="animation"/>
    <x v="485"/>
    <d v="2013-05-17T12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5E-3"/>
    <n v="50"/>
    <x v="0"/>
    <s v="animation"/>
    <x v="486"/>
    <d v="2014-06-01T22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n v="0"/>
    <x v="0"/>
    <s v="animation"/>
    <x v="487"/>
    <d v="2016-12-25T15:16:34"/>
  </r>
  <r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n v="0"/>
    <x v="0"/>
    <s v="animation"/>
    <x v="488"/>
    <d v="2017-01-09T01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.28667813379201834"/>
    <n v="71.666666666666671"/>
    <x v="0"/>
    <s v="animation"/>
    <x v="489"/>
    <d v="2012-01-05T11:33:00"/>
  </r>
  <r>
    <s v="Cancelled"/>
    <n v="1000"/>
    <n v="0"/>
    <x v="2"/>
    <s v="US"/>
    <s v="USD"/>
    <n v="1345677285"/>
    <n v="1343085285"/>
    <x v="0"/>
    <n v="0"/>
    <x v="1"/>
    <s v="film &amp; video/animation"/>
    <n v="0"/>
    <n v="0"/>
    <x v="0"/>
    <s v="animation"/>
    <x v="490"/>
    <d v="2012-08-22T23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n v="0"/>
    <x v="0"/>
    <s v="animation"/>
    <x v="491"/>
    <d v="2016-01-27T23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n v="0"/>
    <x v="0"/>
    <s v="animation"/>
    <x v="492"/>
    <d v="2016-10-13T00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n v="0"/>
    <x v="0"/>
    <s v="animation"/>
    <x v="493"/>
    <d v="2015-05-20T17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.155"/>
    <n v="10.333333333333334"/>
    <x v="0"/>
    <s v="animation"/>
    <x v="494"/>
    <d v="2014-07-03T03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n v="0"/>
    <x v="0"/>
    <s v="animation"/>
    <x v="495"/>
    <d v="2015-07-16T19:51:45"/>
  </r>
  <r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8E-3"/>
    <n v="1"/>
    <x v="0"/>
    <s v="animation"/>
    <x v="496"/>
    <d v="2014-02-10T22:21:14"/>
  </r>
  <r>
    <s v="live-action/animated series pilot."/>
    <n v="4480"/>
    <n v="30"/>
    <x v="2"/>
    <s v="US"/>
    <s v="USD"/>
    <n v="1419483600"/>
    <n v="1414889665"/>
    <x v="0"/>
    <n v="3"/>
    <x v="1"/>
    <s v="film &amp; video/animation"/>
    <n v="0.6696428571428571"/>
    <n v="10"/>
    <x v="0"/>
    <s v="animation"/>
    <x v="497"/>
    <d v="2014-12-25T05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55"/>
    <n v="136.09090909090909"/>
    <x v="0"/>
    <s v="animation"/>
    <x v="498"/>
    <d v="2011-12-23T18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7"/>
    <n v="73.461538461538467"/>
    <x v="0"/>
    <s v="animation"/>
    <x v="499"/>
    <d v="2009-10-12T20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75"/>
    <n v="53.75"/>
    <x v="0"/>
    <s v="animation"/>
    <x v="500"/>
    <d v="2010-05-08T22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n v="0"/>
    <x v="0"/>
    <s v="animation"/>
    <x v="501"/>
    <d v="2011-07-09T05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499999999999999"/>
    <n v="57.5"/>
    <x v="0"/>
    <s v="animation"/>
    <x v="502"/>
    <d v="2012-03-18T12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8"/>
    <n v="12.666666666666666"/>
    <x v="0"/>
    <s v="animation"/>
    <x v="503"/>
    <d v="2015-01-17T12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2"/>
    <n v="67"/>
    <x v="0"/>
    <s v="animation"/>
    <x v="504"/>
    <d v="2012-04-10T22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.43333333333333335"/>
    <n v="3.7142857142857144"/>
    <x v="0"/>
    <s v="animation"/>
    <x v="505"/>
    <d v="2015-12-25T02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.125"/>
    <n v="250"/>
    <x v="0"/>
    <s v="animation"/>
    <x v="506"/>
    <d v="2013-08-10T13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"/>
    <n v="64"/>
    <x v="0"/>
    <s v="animation"/>
    <x v="507"/>
    <d v="2012-10-19T23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0.8"/>
    <n v="133.33333333333334"/>
    <x v="0"/>
    <s v="animation"/>
    <x v="508"/>
    <d v="2012-05-25T14:14:00"/>
  </r>
  <r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.2"/>
    <n v="10"/>
    <x v="0"/>
    <s v="animation"/>
    <x v="509"/>
    <d v="2015-06-28T15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n v="0"/>
    <x v="0"/>
    <s v="animation"/>
    <x v="510"/>
    <d v="2016-03-01T04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6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.13750000000000001"/>
    <n v="5.5"/>
    <x v="0"/>
    <s v="animation"/>
    <x v="512"/>
    <d v="2016-11-20T18:48:47"/>
  </r>
  <r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3.923999999999999"/>
    <n v="102.38235294117646"/>
    <x v="0"/>
    <s v="animation"/>
    <x v="513"/>
    <d v="2016-08-15T07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5"/>
    <n v="16.666666666666668"/>
    <x v="0"/>
    <s v="animation"/>
    <x v="514"/>
    <d v="2014-08-09T14:44:07"/>
  </r>
  <r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.41340206185567"/>
    <n v="725.02941176470586"/>
    <x v="0"/>
    <s v="animation"/>
    <x v="515"/>
    <d v="2015-12-29T11:46:41"/>
  </r>
  <r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n v="0"/>
    <x v="0"/>
    <s v="animation"/>
    <x v="516"/>
    <d v="2015-05-27T18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"/>
    <n v="68.333333333333329"/>
    <x v="0"/>
    <s v="animation"/>
    <x v="517"/>
    <d v="2017-02-02T14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n v="0"/>
    <x v="0"/>
    <s v="animation"/>
    <x v="518"/>
    <d v="2015-09-06T14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2.881426547787683"/>
    <n v="39.228571428571428"/>
    <x v="0"/>
    <s v="animation"/>
    <x v="519"/>
    <d v="2012-12-05T09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.1"/>
    <n v="150.14705882352942"/>
    <x v="1"/>
    <s v="plays"/>
    <x v="520"/>
    <d v="2015-12-10T16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4.64"/>
    <n v="93.428571428571431"/>
    <x v="1"/>
    <s v="plays"/>
    <x v="521"/>
    <d v="2016-11-01T04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4.66666666666667"/>
    <n v="110.96774193548387"/>
    <x v="1"/>
    <s v="plays"/>
    <x v="522"/>
    <d v="2016-03-20T23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0.6"/>
    <n v="71.785714285714292"/>
    <x v="1"/>
    <s v="plays"/>
    <x v="523"/>
    <d v="2015-09-21T03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8.67285714285714"/>
    <n v="29.258076923076924"/>
    <x v="1"/>
    <s v="plays"/>
    <x v="524"/>
    <d v="2016-06-01T17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5"/>
    <d v="2014-09-13T09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4"/>
    <n v="74.347826086956516"/>
    <x v="1"/>
    <s v="plays"/>
    <x v="526"/>
    <d v="2015-08-07T17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0.85"/>
    <n v="63.829113924050631"/>
    <x v="1"/>
    <s v="plays"/>
    <x v="527"/>
    <d v="2017-02-17T16:05:00"/>
  </r>
  <r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5.65217391304348"/>
    <n v="44.333333333333336"/>
    <x v="1"/>
    <s v="plays"/>
    <x v="528"/>
    <d v="2015-06-21T21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.41666666666666"/>
    <n v="86.944444444444443"/>
    <x v="1"/>
    <s v="plays"/>
    <x v="529"/>
    <d v="2017-01-11T05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7.7826725403818"/>
    <n v="126.55172413793103"/>
    <x v="1"/>
    <s v="plays"/>
    <x v="530"/>
    <d v="2015-06-24T02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225806451613"/>
    <x v="1"/>
    <s v="plays"/>
    <x v="531"/>
    <d v="2016-12-17T06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.25"/>
    <n v="71.242774566473983"/>
    <x v="1"/>
    <s v="plays"/>
    <x v="532"/>
    <d v="2016-05-13T00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.2"/>
    <n v="117.88235294117646"/>
    <x v="1"/>
    <s v="plays"/>
    <x v="533"/>
    <d v="2016-05-16T10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4.66666666666667"/>
    <n v="327.08333333333331"/>
    <x v="1"/>
    <s v="plays"/>
    <x v="534"/>
    <d v="2015-11-01T23:00:00"/>
  </r>
  <r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2.5"/>
    <n v="34.745762711864408"/>
    <x v="1"/>
    <s v="plays"/>
    <x v="535"/>
    <d v="2017-01-06T13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.25757575757575"/>
    <n v="100.06410256410257"/>
    <x v="1"/>
    <s v="plays"/>
    <x v="536"/>
    <d v="2015-08-03T18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0.5"/>
    <n v="40.847457627118644"/>
    <x v="1"/>
    <s v="plays"/>
    <x v="537"/>
    <d v="2015-11-04T19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.42"/>
    <n v="252.01666666666668"/>
    <x v="1"/>
    <s v="plays"/>
    <x v="538"/>
    <d v="2016-05-13T19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0.64400000000001"/>
    <n v="25.161000000000001"/>
    <x v="1"/>
    <s v="plays"/>
    <x v="539"/>
    <d v="2016-07-05T01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1E-3"/>
    <n v="1"/>
    <x v="2"/>
    <s v="web"/>
    <x v="540"/>
    <d v="2015-02-04T19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0.55555555555555558"/>
    <n v="25"/>
    <x v="2"/>
    <s v="web"/>
    <x v="541"/>
    <d v="2015-10-29T01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4.0000000000000002E-4"/>
    <n v="1"/>
    <x v="2"/>
    <s v="web"/>
    <x v="542"/>
    <d v="2016-05-03T16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.31818181818181818"/>
    <n v="35"/>
    <x v="2"/>
    <s v="web"/>
    <x v="543"/>
    <d v="2014-11-01T02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"/>
    <n v="3"/>
    <x v="2"/>
    <s v="web"/>
    <x v="544"/>
    <d v="2016-07-04T15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.384"/>
    <n v="402.70588235294116"/>
    <x v="2"/>
    <s v="web"/>
    <x v="545"/>
    <d v="2015-11-15T15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7E-2"/>
    <n v="26"/>
    <x v="2"/>
    <s v="web"/>
    <x v="546"/>
    <d v="2015-10-17T16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n v="0"/>
    <x v="2"/>
    <s v="web"/>
    <x v="547"/>
    <d v="2016-02-10T16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.09"/>
    <n v="9"/>
    <x v="2"/>
    <s v="web"/>
    <x v="548"/>
    <d v="2015-10-29T21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2"/>
    <n v="8.5"/>
    <x v="2"/>
    <s v="web"/>
    <x v="549"/>
    <d v="2015-07-08T15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0.7"/>
    <n v="8.75"/>
    <x v="2"/>
    <s v="web"/>
    <x v="550"/>
    <d v="2017-01-31T05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2"/>
    <n v="135.03571428571428"/>
    <x v="2"/>
    <s v="web"/>
    <x v="551"/>
    <d v="2015-08-01T17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n v="0"/>
    <x v="2"/>
    <s v="web"/>
    <x v="552"/>
    <d v="2016-01-09T14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.49199999999999999"/>
    <n v="20.5"/>
    <x v="2"/>
    <s v="web"/>
    <x v="553"/>
    <d v="2014-11-14T18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6.589147286821706"/>
    <n v="64.36363636363636"/>
    <x v="2"/>
    <s v="web"/>
    <x v="554"/>
    <d v="2014-10-19T16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n v="0"/>
    <x v="2"/>
    <s v="web"/>
    <x v="555"/>
    <d v="2016-06-12T08:29:03"/>
  </r>
  <r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"/>
    <n v="200"/>
    <x v="2"/>
    <s v="web"/>
    <x v="556"/>
    <d v="2016-01-06T20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0.91066666666666662"/>
    <n v="68.3"/>
    <x v="2"/>
    <s v="web"/>
    <x v="557"/>
    <d v="2016-12-02T23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n v="0"/>
    <x v="2"/>
    <s v="web"/>
    <x v="558"/>
    <d v="2015-03-24T20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2E-2"/>
    <n v="50"/>
    <x v="2"/>
    <s v="web"/>
    <x v="559"/>
    <d v="2015-12-13T06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2"/>
    <n v="4"/>
    <x v="2"/>
    <s v="web"/>
    <x v="560"/>
    <d v="2014-12-17T18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.36666666666666664"/>
    <n v="27.5"/>
    <x v="2"/>
    <s v="web"/>
    <x v="561"/>
    <d v="2015-10-26T15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n v="0"/>
    <x v="2"/>
    <s v="web"/>
    <x v="562"/>
    <d v="2016-12-18T09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73E-2"/>
    <n v="34"/>
    <x v="2"/>
    <s v="web"/>
    <x v="563"/>
    <d v="2015-02-17T01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3"/>
    <n v="1"/>
    <x v="2"/>
    <s v="web"/>
    <x v="564"/>
    <d v="2016-03-12T22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n v="0"/>
    <x v="2"/>
    <s v="web"/>
    <x v="565"/>
    <d v="2015-07-10T18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.02"/>
    <n v="1"/>
    <x v="2"/>
    <s v="web"/>
    <x v="566"/>
    <d v="2016-07-14T16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n v="0"/>
    <x v="2"/>
    <s v="web"/>
    <x v="567"/>
    <d v="2015-01-01T20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8"/>
    <d v="2016-01-16T11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0.8"/>
    <n v="20"/>
    <x v="2"/>
    <s v="web"/>
    <x v="569"/>
    <d v="2016-01-01T20:20:12"/>
  </r>
  <r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.16705882352941176"/>
    <n v="142"/>
    <x v="2"/>
    <s v="web"/>
    <x v="570"/>
    <d v="2016-02-18T19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.42399999999999999"/>
    <n v="53"/>
    <x v="2"/>
    <s v="web"/>
    <x v="571"/>
    <d v="2015-07-27T03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n v="0"/>
    <x v="2"/>
    <s v="web"/>
    <x v="572"/>
    <d v="2015-11-04T18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.38925389253892539"/>
    <n v="38.444444444444443"/>
    <x v="2"/>
    <s v="web"/>
    <x v="573"/>
    <d v="2015-01-18T01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0.7155635062611807"/>
    <n v="20"/>
    <x v="2"/>
    <s v="web"/>
    <x v="574"/>
    <d v="2016-10-19T10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.43166666666666664"/>
    <n v="64.75"/>
    <x v="2"/>
    <s v="web"/>
    <x v="575"/>
    <d v="2015-06-13T16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E-3"/>
    <n v="1"/>
    <x v="2"/>
    <s v="web"/>
    <x v="576"/>
    <d v="2015-03-28T10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.2"/>
    <n v="10"/>
    <x v="2"/>
    <s v="web"/>
    <x v="577"/>
    <d v="2016-05-20T14:08:22"/>
  </r>
  <r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2"/>
    <n v="2"/>
    <x v="2"/>
    <s v="web"/>
    <x v="578"/>
    <d v="2015-09-07T13:53:13"/>
  </r>
  <r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3"/>
    <n v="35"/>
    <x v="2"/>
    <s v="web"/>
    <x v="579"/>
    <d v="2014-12-25T20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3E-2"/>
    <n v="1"/>
    <x v="2"/>
    <s v="web"/>
    <x v="580"/>
    <d v="2016-09-22T21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n v="0"/>
    <x v="2"/>
    <s v="web"/>
    <x v="581"/>
    <d v="2015-08-02T00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n v="0"/>
    <x v="2"/>
    <s v="web"/>
    <x v="582"/>
    <d v="2015-03-15T18:00:00"/>
  </r>
  <r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2"/>
    <n v="1"/>
    <x v="2"/>
    <s v="web"/>
    <x v="583"/>
    <d v="2015-03-19T21:31:27"/>
  </r>
  <r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4"/>
    <d v="2015-03-16T16:11:56"/>
  </r>
  <r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n v="0"/>
    <x v="2"/>
    <s v="web"/>
    <x v="585"/>
    <d v="2015-12-01T00:00:00"/>
  </r>
  <r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0.56000000000000005"/>
    <n v="14"/>
    <x v="2"/>
    <s v="web"/>
    <x v="586"/>
    <d v="2015-02-15T20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9"/>
    <n v="389.28571428571428"/>
    <x v="2"/>
    <s v="web"/>
    <x v="587"/>
    <d v="2015-04-16T18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6"/>
    <n v="150.5"/>
    <x v="2"/>
    <s v="web"/>
    <x v="588"/>
    <d v="2016-11-17T19:28:06"/>
  </r>
  <r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2"/>
    <n v="1"/>
    <x v="2"/>
    <s v="web"/>
    <x v="589"/>
    <d v="2015-07-08T14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"/>
    <n v="24.777777777777779"/>
    <x v="2"/>
    <s v="web"/>
    <x v="590"/>
    <d v="2016-02-08T13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9E-2"/>
    <n v="30.5"/>
    <x v="2"/>
    <s v="web"/>
    <x v="591"/>
    <d v="2015-07-22T13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5"/>
    <n v="250"/>
    <x v="2"/>
    <s v="web"/>
    <x v="592"/>
    <d v="2014-12-03T05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28571428571427"/>
    <x v="2"/>
    <s v="web"/>
    <x v="593"/>
    <d v="2015-04-06T15:15:45"/>
  </r>
  <r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.104"/>
    <n v="13"/>
    <x v="2"/>
    <s v="web"/>
    <x v="594"/>
    <d v="2016-04-16T18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.42599999999999999"/>
    <n v="53.25"/>
    <x v="2"/>
    <s v="web"/>
    <x v="595"/>
    <d v="2015-05-04T01:40:38"/>
  </r>
  <r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.03"/>
    <n v="3"/>
    <x v="2"/>
    <s v="web"/>
    <x v="596"/>
    <d v="2016-11-02T21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.26666666666666666"/>
    <n v="10"/>
    <x v="2"/>
    <s v="web"/>
    <x v="597"/>
    <d v="2016-07-31T16:00:00"/>
  </r>
  <r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2857142857143"/>
    <x v="2"/>
    <s v="web"/>
    <x v="598"/>
    <d v="2014-12-05T00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2"/>
    <n v="15.5"/>
    <x v="2"/>
    <s v="web"/>
    <x v="599"/>
    <d v="2015-03-08T15:16:00"/>
  </r>
  <r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600"/>
    <d v="2015-05-09T19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"/>
    <n v="23.333333333333332"/>
    <x v="2"/>
    <s v="web"/>
    <x v="601"/>
    <d v="2014-12-26T20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n v="0"/>
    <x v="2"/>
    <s v="web"/>
    <x v="602"/>
    <d v="2015-06-18T19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"/>
    <n v="45.386153846153846"/>
    <x v="2"/>
    <s v="web"/>
    <x v="603"/>
    <d v="2014-08-14T15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n v="0"/>
    <x v="2"/>
    <s v="web"/>
    <x v="604"/>
    <d v="2014-08-28T00:50:56"/>
  </r>
  <r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"/>
    <n v="16.375"/>
    <x v="2"/>
    <s v="web"/>
    <x v="605"/>
    <d v="2015-08-23T08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.2"/>
    <n v="10"/>
    <x v="2"/>
    <s v="web"/>
    <x v="606"/>
    <d v="2015-05-24T15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n v="0"/>
    <x v="2"/>
    <s v="web"/>
    <x v="607"/>
    <d v="2015-11-22T20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0.97399999999999998"/>
    <n v="292.2"/>
    <x v="2"/>
    <s v="web"/>
    <x v="608"/>
    <d v="2015-06-15T22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0.64102564102564108"/>
    <n v="5"/>
    <x v="2"/>
    <s v="web"/>
    <x v="609"/>
    <d v="2015-11-29T01:49:04"/>
  </r>
  <r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n v="0"/>
    <x v="2"/>
    <s v="web"/>
    <x v="610"/>
    <d v="2015-04-22T19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n v="0"/>
    <x v="2"/>
    <s v="web"/>
    <x v="611"/>
    <d v="2016-01-19T13:27:17"/>
  </r>
  <r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n v="0"/>
    <x v="2"/>
    <s v="web"/>
    <x v="612"/>
    <d v="2016-09-02T00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.363333333333333"/>
    <n v="105.93388429752066"/>
    <x v="2"/>
    <s v="web"/>
    <x v="613"/>
    <d v="2015-10-01T04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n v="0"/>
    <x v="2"/>
    <s v="web"/>
    <x v="614"/>
    <d v="2016-06-24T01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n v="0"/>
    <x v="2"/>
    <s v="web"/>
    <x v="615"/>
    <d v="2015-09-25T02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n v="0"/>
    <x v="2"/>
    <s v="web"/>
    <x v="616"/>
    <d v="2017-02-25T09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7"/>
    <d v="2015-05-08T08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n v="0"/>
    <x v="2"/>
    <s v="web"/>
    <x v="618"/>
    <d v="2015-12-09T19:26:43"/>
  </r>
  <r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4.0000000000000003E-5"/>
    <n v="1"/>
    <x v="2"/>
    <s v="web"/>
    <x v="619"/>
    <d v="2014-11-25T16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20"/>
    <d v="2014-08-25T17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"/>
    <n v="87"/>
    <x v="2"/>
    <s v="web"/>
    <x v="621"/>
    <d v="2016-07-07T23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6"/>
    <n v="37.888888888888886"/>
    <x v="2"/>
    <s v="web"/>
    <x v="622"/>
    <d v="2016-07-01T18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n v="0"/>
    <x v="2"/>
    <s v="web"/>
    <x v="623"/>
    <d v="2015-05-28T00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n v="0"/>
    <x v="2"/>
    <s v="web"/>
    <x v="624"/>
    <d v="2015-05-14T23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n v="0"/>
    <x v="2"/>
    <s v="web"/>
    <x v="625"/>
    <d v="2017-03-26T20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.38"/>
    <n v="111.41025641025641"/>
    <x v="2"/>
    <s v="web"/>
    <x v="626"/>
    <d v="2015-08-15T13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.02"/>
    <n v="90"/>
    <x v="2"/>
    <s v="web"/>
    <x v="627"/>
    <d v="2016-03-14T23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n v="0"/>
    <x v="2"/>
    <s v="web"/>
    <x v="628"/>
    <d v="2014-07-13T16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.17499999999999999"/>
    <n v="116.66666666666667"/>
    <x v="2"/>
    <s v="web"/>
    <x v="629"/>
    <d v="2016-05-14T15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12E-2"/>
    <n v="10"/>
    <x v="2"/>
    <s v="web"/>
    <x v="630"/>
    <d v="2015-09-06T05:10:00"/>
  </r>
  <r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"/>
    <n v="76.666666666666671"/>
    <x v="2"/>
    <s v="web"/>
    <x v="631"/>
    <d v="2016-05-28T18:32:09"/>
  </r>
  <r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n v="0"/>
    <x v="2"/>
    <s v="web"/>
    <x v="632"/>
    <d v="2015-11-25T16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.45"/>
    <n v="49.8"/>
    <x v="2"/>
    <s v="web"/>
    <x v="633"/>
    <d v="2016-06-17T23:00:00"/>
  </r>
  <r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.02"/>
    <n v="1"/>
    <x v="2"/>
    <s v="web"/>
    <x v="634"/>
    <d v="2015-02-26T22:17:09"/>
  </r>
  <r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2E-3"/>
    <n v="2"/>
    <x v="2"/>
    <s v="web"/>
    <x v="635"/>
    <d v="2015-04-12T02:12:42"/>
  </r>
  <r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.2"/>
    <n v="4"/>
    <x v="2"/>
    <s v="web"/>
    <x v="636"/>
    <d v="2015-06-06T10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n v="0"/>
    <x v="2"/>
    <s v="web"/>
    <x v="637"/>
    <d v="2017-02-25T23:04:00"/>
  </r>
  <r>
    <s v="O0"/>
    <n v="200000"/>
    <n v="18"/>
    <x v="1"/>
    <s v="DE"/>
    <s v="EUR"/>
    <n v="1490447662"/>
    <n v="1485267262"/>
    <x v="0"/>
    <n v="6"/>
    <x v="1"/>
    <s v="technology/web"/>
    <n v="8.9999999999999993E-3"/>
    <n v="3"/>
    <x v="2"/>
    <s v="web"/>
    <x v="638"/>
    <d v="2017-03-25T13:14:22"/>
  </r>
  <r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1E-4"/>
    <n v="1"/>
    <x v="2"/>
    <s v="web"/>
    <x v="639"/>
    <d v="2014-10-13T13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.28571428571428"/>
    <n v="50.5"/>
    <x v="2"/>
    <s v="wearables"/>
    <x v="640"/>
    <d v="2016-11-24T23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.16249999999999"/>
    <n v="151.31746031746033"/>
    <x v="2"/>
    <s v="wearables"/>
    <x v="641"/>
    <d v="2015-08-13T13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.4849999999999"/>
    <n v="134.3592456301748"/>
    <x v="2"/>
    <s v="wearables"/>
    <x v="642"/>
    <d v="2015-08-19T15:37:54"/>
  </r>
  <r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5.80800000000001"/>
    <n v="174.02631578947367"/>
    <x v="2"/>
    <s v="wearables"/>
    <x v="643"/>
    <d v="2015-05-31T15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.11792000000003"/>
    <n v="73.486268364348675"/>
    <x v="2"/>
    <s v="wearables"/>
    <x v="644"/>
    <d v="2014-10-29T01:00:00"/>
  </r>
  <r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8.7"/>
    <n v="23.518987341772153"/>
    <x v="2"/>
    <s v="wearables"/>
    <x v="645"/>
    <d v="2016-08-12T00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1.87625"/>
    <n v="39.074444444444445"/>
    <x v="2"/>
    <s v="wearables"/>
    <x v="646"/>
    <d v="2014-08-11T20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.05"/>
    <n v="125.94117647058823"/>
    <x v="2"/>
    <s v="wearables"/>
    <x v="647"/>
    <d v="2016-03-17T17:25:49"/>
  </r>
  <r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6.82285714285715"/>
    <n v="1644"/>
    <x v="2"/>
    <s v="wearables"/>
    <x v="648"/>
    <d v="2014-10-14T16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39.96"/>
    <n v="42.670731707317074"/>
    <x v="2"/>
    <s v="wearables"/>
    <x v="649"/>
    <d v="2014-09-16T21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.4"/>
    <n v="35.125"/>
    <x v="2"/>
    <s v="wearables"/>
    <x v="650"/>
    <d v="2014-12-19T01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0.52800000000001"/>
    <n v="239.35238095238094"/>
    <x v="2"/>
    <s v="wearables"/>
    <x v="651"/>
    <d v="2014-12-13T00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.46666666666667"/>
    <n v="107.64285714285714"/>
    <x v="2"/>
    <s v="wearables"/>
    <x v="652"/>
    <d v="2016-12-01T17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.446"/>
    <n v="95.830623306233065"/>
    <x v="2"/>
    <s v="wearables"/>
    <x v="653"/>
    <d v="2015-08-20T14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.29166666666669"/>
    <n v="31.663376110562684"/>
    <x v="2"/>
    <s v="wearables"/>
    <x v="654"/>
    <d v="2015-07-08T22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6.88749999999999"/>
    <n v="42.886861313868614"/>
    <x v="2"/>
    <s v="wearables"/>
    <x v="655"/>
    <d v="2015-03-12T21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3.56"/>
    <n v="122.73563218390805"/>
    <x v="2"/>
    <s v="wearables"/>
    <x v="656"/>
    <d v="2016-04-17T18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5.7"/>
    <n v="190.45454545454547"/>
    <x v="2"/>
    <s v="wearables"/>
    <x v="657"/>
    <d v="2015-12-23T20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.46206037108834"/>
    <n v="109.33695652173913"/>
    <x v="2"/>
    <s v="wearables"/>
    <x v="658"/>
    <d v="2015-07-26T18:00:00"/>
  </r>
  <r>
    <s v="Sync up your lifestyle"/>
    <n v="3000"/>
    <n v="3017"/>
    <x v="0"/>
    <s v="US"/>
    <s v="USD"/>
    <n v="1440339295"/>
    <n v="1437747295"/>
    <x v="0"/>
    <n v="21"/>
    <x v="0"/>
    <s v="technology/wearables"/>
    <n v="100.56666666666666"/>
    <n v="143.66666666666666"/>
    <x v="2"/>
    <s v="wearables"/>
    <x v="659"/>
    <d v="2015-08-23T14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79999999999998"/>
    <n v="84.944444444444443"/>
    <x v="2"/>
    <s v="wearables"/>
    <x v="660"/>
    <d v="2014-11-09T18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0.95"/>
    <n v="10.555555555555555"/>
    <x v="2"/>
    <s v="wearables"/>
    <x v="661"/>
    <d v="2016-10-23T15:29:19"/>
  </r>
  <r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.4"/>
    <n v="39"/>
    <x v="2"/>
    <s v="wearables"/>
    <x v="662"/>
    <d v="2015-01-16T10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.35"/>
    <n v="100"/>
    <x v="2"/>
    <s v="wearables"/>
    <x v="663"/>
    <d v="2015-07-18T20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2"/>
    <n v="31.172413793103448"/>
    <x v="2"/>
    <s v="wearables"/>
    <x v="664"/>
    <d v="2015-04-13T15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8.64"/>
    <n v="155.33333333333334"/>
    <x v="2"/>
    <s v="wearables"/>
    <x v="665"/>
    <d v="2017-01-13T17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1E-3"/>
    <n v="2"/>
    <x v="2"/>
    <s v="wearables"/>
    <x v="666"/>
    <d v="2014-08-17T19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.02"/>
    <n v="178.92857142857142"/>
    <x v="2"/>
    <s v="wearables"/>
    <x v="667"/>
    <d v="2016-10-29T08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599999999999996"/>
    <n v="27.36"/>
    <x v="2"/>
    <s v="wearables"/>
    <x v="668"/>
    <d v="2015-05-11T19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1.5075"/>
    <n v="1536.25"/>
    <x v="2"/>
    <s v="wearables"/>
    <x v="669"/>
    <d v="2016-07-06T15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.276666666666667"/>
    <n v="84.99677419354839"/>
    <x v="2"/>
    <s v="wearables"/>
    <x v="670"/>
    <d v="2016-06-19T08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.426666666666669"/>
    <n v="788.5333333333333"/>
    <x v="2"/>
    <s v="wearables"/>
    <x v="671"/>
    <d v="2015-01-14T04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1.628"/>
    <n v="50.29767441860465"/>
    <x v="2"/>
    <s v="wearables"/>
    <x v="672"/>
    <d v="2015-01-01T04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.20499999999999999"/>
    <n v="68.333333333333329"/>
    <x v="2"/>
    <s v="wearables"/>
    <x v="673"/>
    <d v="2014-09-01T20:10:17"/>
  </r>
  <r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.03"/>
    <n v="7.5"/>
    <x v="2"/>
    <s v="wearables"/>
    <x v="674"/>
    <d v="2014-08-12T02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4.85"/>
    <n v="34.269230769230766"/>
    <x v="2"/>
    <s v="wearables"/>
    <x v="675"/>
    <d v="2015-01-01T06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"/>
    <n v="61.291666666666664"/>
    <x v="2"/>
    <s v="wearables"/>
    <x v="676"/>
    <d v="2015-02-07T18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5.584"/>
    <n v="133.25"/>
    <x v="2"/>
    <s v="wearables"/>
    <x v="677"/>
    <d v="2016-06-28T09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9"/>
    <n v="65.17647058823529"/>
    <x v="2"/>
    <s v="wearables"/>
    <x v="678"/>
    <d v="2016-05-21T09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.485964912280702"/>
    <n v="93.90425531914893"/>
    <x v="2"/>
    <s v="wearables"/>
    <x v="679"/>
    <d v="2016-09-03T16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5.911999999999999"/>
    <n v="150.65116279069767"/>
    <x v="2"/>
    <s v="wearables"/>
    <x v="680"/>
    <d v="2014-09-17T12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.04"/>
    <n v="1"/>
    <x v="2"/>
    <s v="wearables"/>
    <x v="681"/>
    <d v="2016-10-26T19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.106"/>
    <n v="13.25"/>
    <x v="2"/>
    <s v="wearables"/>
    <x v="682"/>
    <d v="2017-03-14T17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0.85142857142857142"/>
    <n v="99.333333333333329"/>
    <x v="2"/>
    <s v="wearables"/>
    <x v="683"/>
    <d v="2016-10-31T21:36:04"/>
  </r>
  <r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499999999997"/>
    <n v="177.39259259259259"/>
    <x v="2"/>
    <s v="wearables"/>
    <x v="684"/>
    <d v="2014-07-25T03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7.65"/>
    <n v="55.3"/>
    <x v="2"/>
    <s v="wearables"/>
    <x v="685"/>
    <d v="2015-01-12T20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n v="0"/>
    <x v="2"/>
    <s v="wearables"/>
    <x v="686"/>
    <d v="2015-08-03T16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5"/>
    <n v="591.66666666666663"/>
    <x v="2"/>
    <s v="wearables"/>
    <x v="687"/>
    <d v="2017-02-05T18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2.989999999999995"/>
    <n v="405.5"/>
    <x v="2"/>
    <s v="wearables"/>
    <x v="688"/>
    <d v="2015-10-15T02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7.64875"/>
    <n v="343.14732142857144"/>
    <x v="2"/>
    <s v="wearables"/>
    <x v="689"/>
    <d v="2016-12-08T04:59:00"/>
  </r>
  <r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.34"/>
    <n v="72.588235294117652"/>
    <x v="2"/>
    <s v="wearables"/>
    <x v="690"/>
    <d v="2016-09-09T06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0.52"/>
    <n v="26"/>
    <x v="2"/>
    <s v="wearables"/>
    <x v="691"/>
    <d v="2015-07-01T00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3"/>
    <n v="6.4975124378109452"/>
    <x v="2"/>
    <s v="wearables"/>
    <x v="692"/>
    <d v="2016-12-22T09:01:03"/>
  </r>
  <r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.338000000000001"/>
    <n v="119.38513513513513"/>
    <x v="2"/>
    <s v="wearables"/>
    <x v="693"/>
    <d v="2015-04-30T19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.39333333333333331"/>
    <n v="84.285714285714292"/>
    <x v="2"/>
    <s v="wearables"/>
    <x v="694"/>
    <d v="2017-02-01T15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"/>
    <n v="90.857142857142861"/>
    <x v="2"/>
    <s v="wearables"/>
    <x v="695"/>
    <d v="2014-10-31T12:30:20"/>
  </r>
  <r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7E-4"/>
    <n v="1"/>
    <x v="2"/>
    <s v="wearables"/>
    <x v="696"/>
    <d v="2014-07-25T22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.38"/>
    <n v="20.342105263157894"/>
    <x v="2"/>
    <s v="wearables"/>
    <x v="697"/>
    <d v="2016-02-03T12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.39"/>
    <n v="530.68965517241384"/>
    <x v="2"/>
    <s v="wearables"/>
    <x v="698"/>
    <d v="2014-09-18T02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.422107692307691"/>
    <n v="120.39184269662923"/>
    <x v="2"/>
    <s v="wearables"/>
    <x v="699"/>
    <d v="2013-11-22T16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5"/>
    <n v="13"/>
    <x v="2"/>
    <s v="wearables"/>
    <x v="700"/>
    <d v="2017-01-10T16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6.6"/>
    <n v="291.33333333333331"/>
    <x v="2"/>
    <s v="wearables"/>
    <x v="701"/>
    <d v="2014-07-23T15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0.813400000000001"/>
    <n v="124.9191891891892"/>
    <x v="2"/>
    <s v="wearables"/>
    <x v="702"/>
    <d v="2016-11-24T18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"/>
    <n v="119.57142857142857"/>
    <x v="2"/>
    <s v="wearables"/>
    <x v="703"/>
    <d v="2017-01-31T23:32:00"/>
  </r>
  <r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0.87454545454545451"/>
    <n v="120.25"/>
    <x v="2"/>
    <s v="wearables"/>
    <x v="704"/>
    <d v="2017-02-20T04:37:48"/>
  </r>
  <r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0.97699999999999998"/>
    <n v="195.4"/>
    <x v="2"/>
    <s v="wearables"/>
    <x v="705"/>
    <d v="2017-01-21T11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n v="0"/>
    <x v="2"/>
    <s v="wearables"/>
    <x v="706"/>
    <d v="2016-12-14T18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8.927352941176466"/>
    <n v="117.69868421052631"/>
    <x v="2"/>
    <s v="wearables"/>
    <x v="707"/>
    <d v="2017-01-01T15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.092500000000001"/>
    <n v="23.948509485094849"/>
    <x v="2"/>
    <s v="wearables"/>
    <x v="708"/>
    <d v="2014-09-13T13:56:40"/>
  </r>
  <r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.40666666666666668"/>
    <n v="30.5"/>
    <x v="2"/>
    <s v="wearables"/>
    <x v="709"/>
    <d v="2014-12-05T00:59:19"/>
  </r>
  <r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n v="0"/>
    <x v="2"/>
    <s v="wearables"/>
    <x v="710"/>
    <d v="2014-08-20T00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3.790999999999997"/>
    <n v="99.973372781065095"/>
    <x v="2"/>
    <s v="wearables"/>
    <x v="711"/>
    <d v="2016-12-14T12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.21649484536082475"/>
    <n v="26.25"/>
    <x v="2"/>
    <s v="wearables"/>
    <x v="712"/>
    <d v="2016-02-14T16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0.79600000000000004"/>
    <n v="199"/>
    <x v="2"/>
    <s v="wearables"/>
    <x v="713"/>
    <d v="2016-06-05T12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4.993333333333334"/>
    <n v="80.321428571428569"/>
    <x v="2"/>
    <s v="wearables"/>
    <x v="714"/>
    <d v="2017-02-28T18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8"/>
    <n v="115.75"/>
    <x v="2"/>
    <s v="wearables"/>
    <x v="715"/>
    <d v="2015-11-05T03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.214285714285714"/>
    <n v="44.6875"/>
    <x v="2"/>
    <s v="wearables"/>
    <x v="716"/>
    <d v="2014-12-01T00:00:00"/>
  </r>
  <r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.30499999999999999"/>
    <n v="76.25"/>
    <x v="2"/>
    <s v="wearables"/>
    <x v="717"/>
    <d v="2014-09-05T20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0.75"/>
    <n v="22.5"/>
    <x v="2"/>
    <s v="wearables"/>
    <x v="718"/>
    <d v="2017-02-18T05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2"/>
    <n v="19.399999999999999"/>
    <x v="2"/>
    <s v="wearables"/>
    <x v="719"/>
    <d v="2016-02-23T00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3.94736842105263"/>
    <n v="66.707317073170728"/>
    <x v="3"/>
    <s v="nonfiction"/>
    <x v="720"/>
    <d v="2012-01-29T15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.10975609756098"/>
    <n v="84.142857142857139"/>
    <x v="3"/>
    <s v="nonfiction"/>
    <x v="721"/>
    <d v="2014-08-01T13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.024"/>
    <n v="215.72549019607843"/>
    <x v="3"/>
    <s v="nonfiction"/>
    <x v="722"/>
    <d v="2012-04-08T18:19:38"/>
  </r>
  <r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.38"/>
    <n v="54.69"/>
    <x v="3"/>
    <s v="nonfiction"/>
    <x v="723"/>
    <d v="2015-07-30T03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.47157142857142"/>
    <n v="51.62944055944056"/>
    <x v="3"/>
    <s v="nonfiction"/>
    <x v="724"/>
    <d v="2011-06-30T15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.35"/>
    <n v="143.35714285714286"/>
    <x v="3"/>
    <s v="nonfiction"/>
    <x v="725"/>
    <d v="2015-12-13T15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.4"/>
    <n v="72.428571428571431"/>
    <x v="3"/>
    <s v="nonfiction"/>
    <x v="726"/>
    <d v="2013-04-12T01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5.51428571428571"/>
    <n v="36.530201342281877"/>
    <x v="3"/>
    <s v="nonfiction"/>
    <x v="727"/>
    <d v="2013-01-14T21:20:00"/>
  </r>
  <r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5.566"/>
    <n v="60.903461538461535"/>
    <x v="3"/>
    <s v="nonfiction"/>
    <x v="728"/>
    <d v="2011-08-21T20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0.65"/>
    <n v="43.55"/>
    <x v="3"/>
    <s v="nonfiction"/>
    <x v="729"/>
    <d v="2012-09-19T04:27:41"/>
  </r>
  <r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.19"/>
    <n v="99.766037735849054"/>
    <x v="3"/>
    <s v="nonfiction"/>
    <x v="730"/>
    <d v="2011-12-07T17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2394366197184"/>
    <x v="3"/>
    <s v="nonfiction"/>
    <x v="731"/>
    <d v="2012-01-22T06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30769230769234"/>
    <x v="3"/>
    <s v="nonfiction"/>
    <x v="732"/>
    <d v="2013-09-29T10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.48"/>
    <n v="17.822485207100591"/>
    <x v="3"/>
    <s v="nonfiction"/>
    <x v="733"/>
    <d v="2013-12-20T10:04:52"/>
  </r>
  <r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5.52941176470588"/>
    <n v="187.19298245614036"/>
    <x v="3"/>
    <s v="nonfiction"/>
    <x v="734"/>
    <d v="2015-05-09T05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.4063829787234"/>
    <n v="234.80786026200875"/>
    <x v="3"/>
    <s v="nonfiction"/>
    <x v="735"/>
    <d v="2014-12-04T00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.13888888888891"/>
    <n v="105.04629629629629"/>
    <x v="3"/>
    <s v="nonfiction"/>
    <x v="736"/>
    <d v="2013-11-21T04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.4"/>
    <n v="56.666666666666664"/>
    <x v="3"/>
    <s v="nonfiction"/>
    <x v="737"/>
    <d v="2014-02-14T20:00:00"/>
  </r>
  <r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6.73333333333333"/>
    <n v="39.048780487804876"/>
    <x v="3"/>
    <s v="nonfiction"/>
    <x v="738"/>
    <d v="2014-12-01T04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.33333333333334"/>
    <n v="68.345323741007192"/>
    <x v="3"/>
    <s v="nonfiction"/>
    <x v="739"/>
    <d v="2014-08-11T12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.4"/>
    <n v="169.57894736842104"/>
    <x v="3"/>
    <s v="nonfiction"/>
    <x v="740"/>
    <d v="2015-06-21T03:31:22"/>
  </r>
  <r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.26"/>
    <n v="141.42340425531913"/>
    <x v="3"/>
    <s v="nonfiction"/>
    <x v="741"/>
    <d v="2013-06-11T15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0.71428571428571"/>
    <n v="67.391304347826093"/>
    <x v="3"/>
    <s v="nonfiction"/>
    <x v="742"/>
    <d v="2014-03-21T21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66666666666666"/>
    <x v="3"/>
    <s v="nonfiction"/>
    <x v="743"/>
    <d v="2012-04-16T21:00:00"/>
  </r>
  <r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.32"/>
    <n v="82.516129032258064"/>
    <x v="3"/>
    <s v="nonfiction"/>
    <x v="744"/>
    <d v="2012-12-13T22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.09909909909911"/>
    <n v="53.729729729729726"/>
    <x v="3"/>
    <s v="nonfiction"/>
    <x v="745"/>
    <d v="2013-05-03T13:44:05"/>
  </r>
  <r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.08135252761969"/>
    <n v="34.206185567010309"/>
    <x v="3"/>
    <s v="nonfiction"/>
    <x v="746"/>
    <d v="2012-09-23T03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.04285714285714"/>
    <n v="127.32727272727273"/>
    <x v="3"/>
    <s v="nonfiction"/>
    <x v="747"/>
    <d v="2015-01-15T10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.25"/>
    <n v="45.56818181818182"/>
    <x v="3"/>
    <s v="nonfiction"/>
    <x v="748"/>
    <d v="2014-08-10T20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5.56"/>
    <n v="95.963636363636368"/>
    <x v="3"/>
    <s v="nonfiction"/>
    <x v="749"/>
    <d v="2017-01-28T22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2.58775877587759"/>
    <n v="77.271186440677965"/>
    <x v="3"/>
    <s v="nonfiction"/>
    <x v="750"/>
    <d v="2013-02-24T21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8.5"/>
    <n v="57.338709677419352"/>
    <x v="3"/>
    <s v="nonfiction"/>
    <x v="751"/>
    <d v="2011-08-04T15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1.7"/>
    <n v="53.19047619047619"/>
    <x v="3"/>
    <s v="nonfiction"/>
    <x v="752"/>
    <d v="2016-10-16T11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0769230769232"/>
    <x v="3"/>
    <s v="nonfiction"/>
    <x v="753"/>
    <d v="2015-02-14T14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3.75"/>
    <n v="42.346938775510203"/>
    <x v="3"/>
    <s v="nonfiction"/>
    <x v="754"/>
    <d v="2013-01-05T17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1.9076"/>
    <n v="37.466029411764708"/>
    <x v="3"/>
    <s v="nonfiction"/>
    <x v="755"/>
    <d v="2013-05-20T00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7.71428571428571"/>
    <n v="37.454545454545453"/>
    <x v="3"/>
    <s v="nonfiction"/>
    <x v="756"/>
    <d v="2011-04-18T17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55555555555557"/>
    <x v="3"/>
    <s v="nonfiction"/>
    <x v="757"/>
    <d v="2012-12-06T01:18:34"/>
  </r>
  <r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052631578948"/>
    <x v="3"/>
    <s v="nonfiction"/>
    <x v="758"/>
    <d v="2010-10-08T20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1.92"/>
    <n v="51.474747474747474"/>
    <x v="3"/>
    <s v="nonfiction"/>
    <x v="759"/>
    <d v="2014-07-09T07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n v="0"/>
    <x v="3"/>
    <s v="fiction"/>
    <x v="760"/>
    <d v="2016-11-26T19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"/>
    <n v="39.166666666666664"/>
    <x v="3"/>
    <s v="fiction"/>
    <x v="761"/>
    <d v="2014-02-02T18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n v="0"/>
    <x v="3"/>
    <s v="fiction"/>
    <x v="762"/>
    <d v="2016-12-04T06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.11655011655011654"/>
    <n v="5"/>
    <x v="3"/>
    <s v="fiction"/>
    <x v="763"/>
    <d v="2013-08-15T10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n v="0"/>
    <x v="3"/>
    <s v="fiction"/>
    <x v="764"/>
    <d v="2015-09-10T04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.014285714285712"/>
    <n v="57.295454545454547"/>
    <x v="3"/>
    <s v="fiction"/>
    <x v="765"/>
    <d v="2014-10-19T13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n v="0"/>
    <x v="3"/>
    <s v="fiction"/>
    <x v="766"/>
    <d v="2015-02-16T18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"/>
    <n v="59"/>
    <x v="3"/>
    <s v="fiction"/>
    <x v="767"/>
    <d v="2015-05-21T03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n v="0"/>
    <x v="3"/>
    <s v="fiction"/>
    <x v="768"/>
    <d v="2013-12-16T04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.4"/>
    <n v="31.846153846153847"/>
    <x v="3"/>
    <s v="fiction"/>
    <x v="769"/>
    <d v="2013-12-26T23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n v="0"/>
    <x v="3"/>
    <s v="fiction"/>
    <x v="770"/>
    <d v="2013-02-24T23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09E-2"/>
    <n v="10"/>
    <x v="3"/>
    <s v="fiction"/>
    <x v="771"/>
    <d v="2016-01-30T19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5"/>
    <n v="50"/>
    <x v="3"/>
    <s v="fiction"/>
    <x v="772"/>
    <d v="2009-11-01T03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0.85129023676509707"/>
    <n v="16"/>
    <x v="3"/>
    <s v="fiction"/>
    <x v="773"/>
    <d v="2015-05-10T23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.2"/>
    <n v="39"/>
    <x v="3"/>
    <s v="fiction"/>
    <x v="774"/>
    <d v="2014-02-23T18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"/>
    <n v="34"/>
    <x v="3"/>
    <s v="fiction"/>
    <x v="775"/>
    <d v="2011-12-16T01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.4"/>
    <n v="63.122807017543863"/>
    <x v="3"/>
    <s v="fiction"/>
    <x v="776"/>
    <d v="2015-10-11T05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0.7"/>
    <n v="7"/>
    <x v="3"/>
    <s v="fiction"/>
    <x v="777"/>
    <d v="2013-07-31T23:32:57"/>
  </r>
  <r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.4"/>
    <n v="2"/>
    <x v="3"/>
    <s v="fiction"/>
    <x v="778"/>
    <d v="2014-04-30T16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65"/>
    <n v="66.666666666666671"/>
    <x v="3"/>
    <s v="fiction"/>
    <x v="779"/>
    <d v="2010-10-15T04:00:00"/>
  </r>
  <r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18518518518519"/>
    <x v="4"/>
    <s v="rock"/>
    <x v="780"/>
    <d v="2011-05-03T16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.15375"/>
    <n v="42.609200000000001"/>
    <x v="4"/>
    <s v="rock"/>
    <x v="781"/>
    <d v="2013-06-08T00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2"/>
    <d v="2012-08-25T18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.13333333333333"/>
    <n v="63.485714285714288"/>
    <x v="4"/>
    <s v="rock"/>
    <x v="783"/>
    <d v="2012-04-27T22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2.5"/>
    <n v="102.5"/>
    <x v="4"/>
    <s v="rock"/>
    <x v="784"/>
    <d v="2014-03-17T02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0.62799999999999"/>
    <n v="31.142758620689655"/>
    <x v="4"/>
    <s v="rock"/>
    <x v="785"/>
    <d v="2013-02-28T14:15:15"/>
  </r>
  <r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2.80000000000001"/>
    <n v="162.27272727272728"/>
    <x v="4"/>
    <s v="rock"/>
    <x v="786"/>
    <d v="2012-05-11T15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.16666666666667"/>
    <n v="80.588235294117652"/>
    <x v="4"/>
    <s v="rock"/>
    <x v="787"/>
    <d v="2013-11-01T15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3.505"/>
    <n v="59.85441176470588"/>
    <x v="4"/>
    <s v="rock"/>
    <x v="788"/>
    <d v="2012-07-07T03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.41176470588235"/>
    <n v="132.85714285714286"/>
    <x v="4"/>
    <s v="rock"/>
    <x v="789"/>
    <d v="2013-01-21T07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.37459999999999"/>
    <n v="92.547820512820508"/>
    <x v="4"/>
    <s v="rock"/>
    <x v="790"/>
    <d v="2013-02-01T01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3.86666666666666"/>
    <n v="60.859375"/>
    <x v="4"/>
    <s v="rock"/>
    <x v="791"/>
    <d v="2013-11-13T05:59:00"/>
  </r>
  <r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.4444"/>
    <n v="41.851833333333339"/>
    <x v="4"/>
    <s v="rock"/>
    <x v="792"/>
    <d v="2013-11-07T21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2.77927272727273"/>
    <n v="88.325937499999995"/>
    <x v="4"/>
    <s v="rock"/>
    <x v="793"/>
    <d v="2013-07-03T04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.3125"/>
    <n v="158.96226415094338"/>
    <x v="4"/>
    <s v="rock"/>
    <x v="794"/>
    <d v="2011-09-05T17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1.78571428571429"/>
    <n v="85.054347826086953"/>
    <x v="4"/>
    <s v="rock"/>
    <x v="795"/>
    <d v="2012-04-07T04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.35"/>
    <n v="112.61111111111111"/>
    <x v="4"/>
    <s v="rock"/>
    <x v="796"/>
    <d v="2013-09-15T21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7.53333333333333"/>
    <n v="45.436619718309856"/>
    <x v="4"/>
    <s v="rock"/>
    <x v="797"/>
    <d v="2012-04-29T04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4.88571428571429"/>
    <n v="46.218390804597703"/>
    <x v="4"/>
    <s v="rock"/>
    <x v="798"/>
    <d v="2014-09-30T14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.02"/>
    <n v="178.60714285714286"/>
    <x v="4"/>
    <s v="rock"/>
    <x v="799"/>
    <d v="2012-04-27T16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.13333333333333"/>
    <n v="40.75"/>
    <x v="4"/>
    <s v="rock"/>
    <x v="800"/>
    <d v="2014-09-11T10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1.52149999999999"/>
    <n v="43.733921568627444"/>
    <x v="4"/>
    <s v="rock"/>
    <x v="801"/>
    <d v="2011-07-01T19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.33333333333333"/>
    <n v="81.066666666666663"/>
    <x v="4"/>
    <s v="rock"/>
    <x v="802"/>
    <d v="2012-09-17T04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.26086956521739"/>
    <n v="74.60526315789474"/>
    <x v="4"/>
    <s v="rock"/>
    <x v="803"/>
    <d v="2011-05-29T01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5555555555554"/>
    <x v="4"/>
    <s v="rock"/>
    <x v="804"/>
    <d v="2011-07-23T03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3333333333336"/>
    <x v="4"/>
    <s v="rock"/>
    <x v="805"/>
    <d v="2011-07-16T23:00:00"/>
  </r>
  <r>
    <s v="Help Golden Animals finish their NEW Album!"/>
    <n v="8000"/>
    <n v="8355"/>
    <x v="0"/>
    <s v="US"/>
    <s v="USD"/>
    <n v="1315413339"/>
    <n v="1312821339"/>
    <x v="0"/>
    <n v="71"/>
    <x v="0"/>
    <s v="music/rock"/>
    <n v="104.4375"/>
    <n v="117.67605633802818"/>
    <x v="4"/>
    <s v="rock"/>
    <x v="806"/>
    <d v="2011-09-07T16:35:39"/>
  </r>
  <r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.125"/>
    <n v="73.771929824561397"/>
    <x v="4"/>
    <s v="rock"/>
    <x v="807"/>
    <d v="2017-03-01T02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116279069767"/>
    <x v="4"/>
    <s v="rock"/>
    <x v="808"/>
    <d v="2014-12-22T04:59:00"/>
  </r>
  <r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3.77500000000001"/>
    <n v="79.82692307692308"/>
    <x v="4"/>
    <s v="rock"/>
    <x v="809"/>
    <d v="2014-01-19T20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3333333333336"/>
    <x v="4"/>
    <s v="rock"/>
    <x v="810"/>
    <d v="2012-09-01T01:21:02"/>
  </r>
  <r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66666666666671"/>
    <x v="4"/>
    <s v="rock"/>
    <x v="811"/>
    <d v="2013-07-10T16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1.83333333333334"/>
    <n v="27.606060606060606"/>
    <x v="4"/>
    <s v="rock"/>
    <x v="812"/>
    <d v="2013-03-01T13:58:00"/>
  </r>
  <r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59.99600000000001"/>
    <n v="24.999375000000001"/>
    <x v="4"/>
    <s v="rock"/>
    <x v="813"/>
    <d v="2012-07-20T23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.3"/>
    <n v="45.464285714285715"/>
    <x v="4"/>
    <s v="rock"/>
    <x v="814"/>
    <d v="2011-05-31T18:04:00"/>
  </r>
  <r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4883720930239"/>
    <x v="4"/>
    <s v="rock"/>
    <x v="815"/>
    <d v="2014-11-01T22:01:43"/>
  </r>
  <r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.12214285714286"/>
    <n v="39.31"/>
    <x v="4"/>
    <s v="rock"/>
    <x v="816"/>
    <d v="2013-04-09T06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.11066666666667"/>
    <n v="89.419999999999987"/>
    <x v="4"/>
    <s v="rock"/>
    <x v="817"/>
    <d v="2012-03-11T04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5.71428571428572"/>
    <n v="28.684210526315791"/>
    <x v="4"/>
    <s v="rock"/>
    <x v="818"/>
    <d v="2012-08-07T17:01:00"/>
  </r>
  <r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8.75"/>
    <n v="31.071428571428573"/>
    <x v="4"/>
    <s v="rock"/>
    <x v="819"/>
    <d v="2013-12-21T04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.05000000000001"/>
    <n v="70.55263157894737"/>
    <x v="4"/>
    <s v="rock"/>
    <x v="820"/>
    <d v="2014-06-09T05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2820512820514"/>
    <x v="4"/>
    <s v="rock"/>
    <x v="821"/>
    <d v="2015-05-04T04:01:00"/>
  </r>
  <r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.16666666666667"/>
    <n v="51.811594202898547"/>
    <x v="4"/>
    <s v="rock"/>
    <x v="822"/>
    <d v="2012-10-05T22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79.5"/>
    <n v="43.515151515151516"/>
    <x v="4"/>
    <s v="rock"/>
    <x v="823"/>
    <d v="2015-03-22T22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.38124999999999"/>
    <n v="39.816666666666663"/>
    <x v="4"/>
    <s v="rock"/>
    <x v="824"/>
    <d v="2010-04-18T06:59:00"/>
  </r>
  <r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.432"/>
    <n v="126.8080808080808"/>
    <x v="4"/>
    <s v="rock"/>
    <x v="825"/>
    <d v="2012-10-29T07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.45454545454545"/>
    <n v="113.87755102040816"/>
    <x v="4"/>
    <s v="rock"/>
    <x v="826"/>
    <d v="2012-03-25T23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.33333333333333"/>
    <n v="28.181818181818183"/>
    <x v="4"/>
    <s v="rock"/>
    <x v="827"/>
    <d v="2012-02-14T19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0526315789474"/>
    <x v="4"/>
    <s v="rock"/>
    <x v="828"/>
    <d v="2012-06-25T16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9"/>
    <d v="2016-07-13T19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7.83333333333333"/>
    <n v="60.65625"/>
    <x v="4"/>
    <s v="rock"/>
    <x v="830"/>
    <d v="2013-03-22T11:37:05"/>
  </r>
  <r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.33333333333334"/>
    <n v="175"/>
    <x v="4"/>
    <s v="rock"/>
    <x v="831"/>
    <d v="2012-04-27T15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0.60706666666667"/>
    <n v="97.993896103896105"/>
    <x v="4"/>
    <s v="rock"/>
    <x v="832"/>
    <d v="2012-01-21T08:13:00"/>
  </r>
  <r>
    <s v="This is an American rock album."/>
    <n v="6000"/>
    <n v="6100"/>
    <x v="0"/>
    <s v="US"/>
    <s v="USD"/>
    <n v="1397941475"/>
    <n v="1395349475"/>
    <x v="0"/>
    <n v="41"/>
    <x v="0"/>
    <s v="music/rock"/>
    <n v="101.66666666666667"/>
    <n v="148.78048780487805"/>
    <x v="4"/>
    <s v="rock"/>
    <x v="833"/>
    <d v="2014-04-19T21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.01818181818183"/>
    <n v="96.08"/>
    <x v="4"/>
    <s v="rock"/>
    <x v="834"/>
    <d v="2013-07-01T03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.25"/>
    <n v="58.625"/>
    <x v="4"/>
    <s v="rock"/>
    <x v="835"/>
    <d v="2012-05-19T03:00:00"/>
  </r>
  <r>
    <s v="An album you can bring home to mom."/>
    <n v="5000"/>
    <n v="5046.5200000000004"/>
    <x v="0"/>
    <s v="US"/>
    <s v="USD"/>
    <n v="1381108918"/>
    <n v="1378516918"/>
    <x v="0"/>
    <n v="46"/>
    <x v="0"/>
    <s v="music/rock"/>
    <n v="100.93040000000001"/>
    <n v="109.70695652173914"/>
    <x v="4"/>
    <s v="rock"/>
    <x v="836"/>
    <d v="2013-10-07T01:21:58"/>
  </r>
  <r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1.8"/>
    <n v="49.112903225806448"/>
    <x v="4"/>
    <s v="rock"/>
    <x v="837"/>
    <d v="2014-05-01T23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.4"/>
    <n v="47.672131147540981"/>
    <x v="4"/>
    <s v="rock"/>
    <x v="838"/>
    <d v="2012-01-17T21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6.61660000000001"/>
    <n v="60.737812499999997"/>
    <x v="4"/>
    <s v="rock"/>
    <x v="839"/>
    <d v="2012-09-22T18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.4166"/>
    <n v="63.37715789473684"/>
    <x v="4"/>
    <s v="metal"/>
    <x v="840"/>
    <d v="2016-09-24T05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.32"/>
    <n v="53.893617021276597"/>
    <x v="4"/>
    <s v="metal"/>
    <x v="841"/>
    <d v="2014-11-10T21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.32"/>
    <n v="66.871794871794876"/>
    <x v="4"/>
    <s v="metal"/>
    <x v="842"/>
    <d v="2013-10-14T03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.13333333333333"/>
    <n v="63.102362204724407"/>
    <x v="4"/>
    <s v="metal"/>
    <x v="843"/>
    <d v="2016-12-08T08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.13333333333333"/>
    <n v="36.628930817610062"/>
    <x v="4"/>
    <s v="metal"/>
    <x v="844"/>
    <d v="2014-11-01T04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.3802"/>
    <n v="34.005706214689269"/>
    <x v="4"/>
    <s v="metal"/>
    <x v="845"/>
    <d v="2016-09-05T03:59:00"/>
  </r>
  <r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.00090909090909"/>
    <n v="28.553404255319148"/>
    <x v="4"/>
    <s v="metal"/>
    <x v="846"/>
    <d v="2014-03-10T14:00:00"/>
  </r>
  <r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7"/>
    <d v="2015-07-10T19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8"/>
    <d v="2015-04-14T19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19.9"/>
    <n v="41.704347826086959"/>
    <x v="4"/>
    <s v="metal"/>
    <x v="849"/>
    <d v="2015-03-16T02:34:24"/>
  </r>
  <r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.17500000000001"/>
    <n v="46.669172932330824"/>
    <x v="4"/>
    <s v="metal"/>
    <x v="850"/>
    <d v="2016-04-25T04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.44999999999999"/>
    <n v="37.271428571428572"/>
    <x v="4"/>
    <s v="metal"/>
    <x v="851"/>
    <d v="2016-07-31T19:45:00"/>
  </r>
  <r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4.97142857142858"/>
    <n v="59.258064516129032"/>
    <x v="4"/>
    <s v="metal"/>
    <x v="852"/>
    <d v="2016-10-24T21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3"/>
    <d v="2015-02-16T19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.22050359712232"/>
    <n v="65.8623246492986"/>
    <x v="4"/>
    <s v="metal"/>
    <x v="854"/>
    <d v="2016-12-28T05:05:46"/>
  </r>
  <r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.44827586206897"/>
    <n v="31.914893617021278"/>
    <x v="4"/>
    <s v="metal"/>
    <x v="855"/>
    <d v="2016-07-24T03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"/>
    <n v="19.464285714285715"/>
    <x v="4"/>
    <s v="metal"/>
    <x v="856"/>
    <d v="2016-10-25T19:00:00"/>
  </r>
  <r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7"/>
    <d v="2015-11-25T14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.00583333333333"/>
    <n v="22.737763157894737"/>
    <x v="4"/>
    <s v="metal"/>
    <x v="858"/>
    <d v="2015-04-15T22:59:00"/>
  </r>
  <r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4.675"/>
    <n v="42.724489795918366"/>
    <x v="4"/>
    <s v="metal"/>
    <x v="859"/>
    <d v="2015-06-04T00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.142857142857142"/>
    <n v="52.916666666666664"/>
    <x v="4"/>
    <s v="jazz"/>
    <x v="860"/>
    <d v="2013-11-22T12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5"/>
    <n v="50.5"/>
    <x v="4"/>
    <s v="jazz"/>
    <x v="861"/>
    <d v="2016-09-16T23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.34"/>
    <n v="42.5"/>
    <x v="4"/>
    <s v="jazz"/>
    <x v="862"/>
    <d v="2013-11-11T14:19:08"/>
  </r>
  <r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5"/>
    <n v="18"/>
    <x v="4"/>
    <s v="jazz"/>
    <x v="863"/>
    <d v="2012-02-12T02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1.53846153846154"/>
    <n v="34.177215189873415"/>
    <x v="4"/>
    <s v="jazz"/>
    <x v="864"/>
    <d v="2013-10-16T09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"/>
    <n v="22.5"/>
    <x v="4"/>
    <s v="jazz"/>
    <x v="865"/>
    <d v="2013-01-16T18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.285714285714285"/>
    <n v="58.18181818181818"/>
    <x v="4"/>
    <s v="jazz"/>
    <x v="866"/>
    <d v="2015-02-28T15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.02"/>
    <n v="109.18181818181819"/>
    <x v="4"/>
    <s v="jazz"/>
    <x v="867"/>
    <d v="2009-12-01T04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.1111111111111111"/>
    <n v="50"/>
    <x v="4"/>
    <s v="jazz"/>
    <x v="868"/>
    <d v="2014-01-07T00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1.818181818181818"/>
    <n v="346.66666666666669"/>
    <x v="4"/>
    <s v="jazz"/>
    <x v="869"/>
    <d v="2013-04-08T19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.31"/>
    <n v="12.4"/>
    <x v="4"/>
    <s v="jazz"/>
    <x v="870"/>
    <d v="2013-09-01T00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7"/>
    <n v="27.083333333333332"/>
    <x v="4"/>
    <s v="jazz"/>
    <x v="871"/>
    <d v="2013-11-29T14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0.8125"/>
    <n v="32.5"/>
    <x v="4"/>
    <s v="jazz"/>
    <x v="872"/>
    <d v="2011-03-10T19:48:47"/>
  </r>
  <r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8"/>
    <n v="9"/>
    <x v="4"/>
    <s v="jazz"/>
    <x v="873"/>
    <d v="2012-11-11T05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.333333333333332"/>
    <n v="34.761904761904759"/>
    <x v="4"/>
    <s v="jazz"/>
    <x v="874"/>
    <d v="2013-05-04T14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n v="0"/>
    <x v="4"/>
    <s v="jazz"/>
    <x v="875"/>
    <d v="2015-09-21T17:22:11"/>
  </r>
  <r>
    <s v="What was the greatest record shop ever?  DOBELLS!"/>
    <n v="3152"/>
    <n v="1286"/>
    <x v="2"/>
    <s v="GB"/>
    <s v="GBP"/>
    <n v="1359978927"/>
    <n v="1357127727"/>
    <x v="0"/>
    <n v="45"/>
    <x v="1"/>
    <s v="music/jazz"/>
    <n v="40.799492385786799"/>
    <n v="28.577777777777779"/>
    <x v="4"/>
    <s v="jazz"/>
    <x v="876"/>
    <d v="2013-02-04T11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7.55"/>
    <n v="46.586206896551722"/>
    <x v="4"/>
    <s v="jazz"/>
    <x v="877"/>
    <d v="2013-12-19T18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3"/>
    <n v="32.5"/>
    <x v="4"/>
    <s v="jazz"/>
    <x v="878"/>
    <d v="2010-12-23T05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0.666666666666668"/>
    <n v="21.466666666666665"/>
    <x v="4"/>
    <s v="jazz"/>
    <x v="879"/>
    <d v="2012-05-29T19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"/>
    <n v="14.125"/>
    <x v="4"/>
    <s v="indie rock"/>
    <x v="880"/>
    <d v="2012-10-30T07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0.8"/>
    <n v="30"/>
    <x v="4"/>
    <s v="indie rock"/>
    <x v="881"/>
    <d v="2012-01-14T06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.133333333333333"/>
    <n v="21.571428571428573"/>
    <x v="4"/>
    <s v="indie rock"/>
    <x v="882"/>
    <d v="2011-09-06T20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.020000000000003"/>
    <n v="83.375"/>
    <x v="4"/>
    <s v="indie rock"/>
    <x v="883"/>
    <d v="2016-03-02T22:27:15"/>
  </r>
  <r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4"/>
    <d v="2012-05-12T02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4285714285715"/>
    <x v="4"/>
    <s v="indie rock"/>
    <x v="885"/>
    <d v="2016-12-30T22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85714285714285"/>
    <x v="4"/>
    <s v="indie rock"/>
    <x v="886"/>
    <d v="2016-09-15T20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n v="0"/>
    <x v="4"/>
    <s v="indie rock"/>
    <x v="887"/>
    <d v="2012-05-27T23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2"/>
    <n v="18"/>
    <x v="4"/>
    <s v="indie rock"/>
    <x v="888"/>
    <d v="2011-09-01T06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8"/>
    <n v="73.760000000000005"/>
    <x v="4"/>
    <s v="indie rock"/>
    <x v="889"/>
    <d v="2014-10-05T18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7"/>
    <n v="31.25"/>
    <x v="4"/>
    <s v="indie rock"/>
    <x v="890"/>
    <d v="2013-11-21T17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"/>
    <n v="28.888888888888889"/>
    <x v="4"/>
    <s v="indie rock"/>
    <x v="891"/>
    <d v="2014-08-21T00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0.75"/>
    <n v="143.8235294117647"/>
    <x v="4"/>
    <s v="indie rock"/>
    <x v="892"/>
    <d v="2010-08-01T04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3"/>
    <d v="2015-04-01T20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.17"/>
    <n v="147.81132075471697"/>
    <x v="4"/>
    <s v="indie rock"/>
    <x v="894"/>
    <d v="2016-06-05T23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"/>
    <n v="27.857142857142858"/>
    <x v="4"/>
    <s v="indie rock"/>
    <x v="895"/>
    <d v="2010-10-25T03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4444444444443"/>
    <x v="4"/>
    <s v="indie rock"/>
    <x v="896"/>
    <d v="2015-08-28T04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n v="0"/>
    <x v="4"/>
    <s v="indie rock"/>
    <x v="897"/>
    <d v="2012-11-28T17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"/>
    <n v="35"/>
    <x v="4"/>
    <s v="indie rock"/>
    <x v="898"/>
    <d v="2012-01-15T18:11:50"/>
  </r>
  <r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.333333333333336"/>
    <n v="35"/>
    <x v="4"/>
    <s v="indie rock"/>
    <x v="899"/>
    <d v="2011-05-28T02:22:42"/>
  </r>
  <r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.42"/>
    <n v="10.5"/>
    <x v="4"/>
    <s v="jazz"/>
    <x v="900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n v="0"/>
    <x v="4"/>
    <s v="jazz"/>
    <x v="901"/>
    <d v="2010-06-08T19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.3"/>
    <n v="30"/>
    <x v="4"/>
    <s v="jazz"/>
    <x v="902"/>
    <d v="2014-08-30T15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"/>
    <n v="40"/>
    <x v="4"/>
    <s v="jazz"/>
    <x v="903"/>
    <d v="2012-09-23T02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.30199999999999999"/>
    <n v="50.333333333333336"/>
    <x v="4"/>
    <s v="jazz"/>
    <x v="904"/>
    <d v="2016-01-03T01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"/>
    <n v="32.666666666666664"/>
    <x v="4"/>
    <s v="jazz"/>
    <x v="905"/>
    <d v="2011-01-24T05:45:26"/>
  </r>
  <r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n v="0"/>
    <x v="4"/>
    <s v="jazz"/>
    <x v="906"/>
    <d v="2014-03-13T03:33:10"/>
  </r>
  <r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n v="0"/>
    <x v="4"/>
    <s v="jazz"/>
    <x v="907"/>
    <d v="2011-09-11T04:37:03"/>
  </r>
  <r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n v="0"/>
    <x v="4"/>
    <s v="jazz"/>
    <x v="908"/>
    <d v="2010-07-27T04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"/>
    <n v="65"/>
    <x v="4"/>
    <s v="jazz"/>
    <x v="909"/>
    <d v="2012-07-23T04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.363636363636363"/>
    <n v="24.6"/>
    <x v="4"/>
    <s v="jazz"/>
    <x v="910"/>
    <d v="2017-03-03T13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n v="0"/>
    <x v="4"/>
    <s v="jazz"/>
    <x v="911"/>
    <d v="2014-01-24T00:07:25"/>
  </r>
  <r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0.8571428571428571"/>
    <n v="15"/>
    <x v="4"/>
    <s v="jazz"/>
    <x v="912"/>
    <d v="2012-12-11T03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5"/>
    <n v="82.583333333333329"/>
    <x v="4"/>
    <s v="jazz"/>
    <x v="913"/>
    <d v="2012-05-05T03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n v="0"/>
    <x v="4"/>
    <s v="jazz"/>
    <x v="914"/>
    <d v="2012-08-25T18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2"/>
    <n v="41.666666666666664"/>
    <x v="4"/>
    <s v="jazz"/>
    <x v="915"/>
    <d v="2012-03-01T04:59:00"/>
  </r>
  <r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n v="0"/>
    <x v="4"/>
    <s v="jazz"/>
    <x v="916"/>
    <d v="2010-10-22T05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0.6"/>
    <n v="30"/>
    <x v="4"/>
    <s v="jazz"/>
    <x v="917"/>
    <d v="2014-07-14T02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"/>
    <n v="19.600000000000001"/>
    <x v="4"/>
    <s v="jazz"/>
    <x v="918"/>
    <d v="2014-12-01T22:59:21"/>
  </r>
  <r>
    <s v="Cool jazz with a New Orleans flavor."/>
    <n v="20000"/>
    <n v="100"/>
    <x v="2"/>
    <s v="US"/>
    <s v="USD"/>
    <n v="1355930645"/>
    <n v="1352906645"/>
    <x v="0"/>
    <n v="1"/>
    <x v="1"/>
    <s v="music/jazz"/>
    <n v="0.5"/>
    <n v="100"/>
    <x v="4"/>
    <s v="jazz"/>
    <x v="919"/>
    <d v="2012-12-19T15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n v="0"/>
    <x v="4"/>
    <s v="jazz"/>
    <x v="920"/>
    <d v="2013-11-14T17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0.9"/>
    <n v="231.75"/>
    <x v="4"/>
    <s v="jazz"/>
    <x v="921"/>
    <d v="2011-12-12T05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.037037037037038"/>
    <n v="189.33333333333334"/>
    <x v="4"/>
    <s v="jazz"/>
    <x v="922"/>
    <d v="2014-10-01T12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2000000000000002"/>
    <n v="55"/>
    <x v="4"/>
    <s v="jazz"/>
    <x v="923"/>
    <d v="2014-11-22T00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0.9"/>
    <n v="21.8"/>
    <x v="4"/>
    <s v="jazz"/>
    <x v="924"/>
    <d v="2013-02-13T22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65"/>
    <n v="32"/>
    <x v="4"/>
    <s v="jazz"/>
    <x v="925"/>
    <d v="2013-11-27T22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n v="0"/>
    <x v="4"/>
    <s v="jazz"/>
    <x v="926"/>
    <d v="2010-07-08T22:40:00"/>
  </r>
  <r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n v="0"/>
    <x v="4"/>
    <s v="jazz"/>
    <x v="927"/>
    <d v="2012-05-14T19:44:55"/>
  </r>
  <r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0.862068965517242"/>
    <n v="56.25"/>
    <x v="4"/>
    <s v="jazz"/>
    <x v="928"/>
    <d v="2012-11-18T00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n v="0"/>
    <x v="4"/>
    <s v="jazz"/>
    <x v="929"/>
    <d v="2012-04-09T04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.333333333333336"/>
    <n v="69"/>
    <x v="4"/>
    <s v="jazz"/>
    <x v="930"/>
    <d v="2010-06-25T21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"/>
    <n v="18.714285714285715"/>
    <x v="4"/>
    <s v="jazz"/>
    <x v="931"/>
    <d v="2014-03-16T22:00:00"/>
  </r>
  <r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4.536842105263158"/>
    <n v="46.033333333333331"/>
    <x v="4"/>
    <s v="jazz"/>
    <x v="932"/>
    <d v="2013-03-22T22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3"/>
    <d v="2014-05-12T04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.4"/>
    <n v="50.666666666666664"/>
    <x v="4"/>
    <s v="jazz"/>
    <x v="934"/>
    <d v="2014-05-04T06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6"/>
    <n v="25"/>
    <x v="4"/>
    <s v="jazz"/>
    <x v="935"/>
    <d v="2016-01-29T08:00:29"/>
  </r>
  <r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n v="0"/>
    <x v="4"/>
    <s v="jazz"/>
    <x v="936"/>
    <d v="2012-01-18T20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8"/>
    <n v="20"/>
    <x v="4"/>
    <s v="jazz"/>
    <x v="937"/>
    <d v="2013-11-03T20:09:17"/>
  </r>
  <r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.35714285714285715"/>
    <n v="25"/>
    <x v="4"/>
    <s v="jazz"/>
    <x v="938"/>
    <d v="2012-09-02T11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6"/>
    <n v="20"/>
    <x v="4"/>
    <s v="jazz"/>
    <x v="939"/>
    <d v="2013-06-30T19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.155555555555555"/>
    <n v="110.28571428571429"/>
    <x v="2"/>
    <s v="wearables"/>
    <x v="940"/>
    <d v="2015-08-11T00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"/>
    <n v="37.451612903225808"/>
    <x v="2"/>
    <s v="wearables"/>
    <x v="941"/>
    <d v="2017-02-10T02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3"/>
    <n v="41.75"/>
    <x v="2"/>
    <s v="wearables"/>
    <x v="942"/>
    <d v="2016-02-18T20:14:20"/>
  </r>
  <r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29"/>
    <n v="24.083333333333332"/>
    <x v="2"/>
    <s v="wearables"/>
    <x v="943"/>
    <d v="2016-11-29T17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.326000000000001"/>
    <n v="69.40625"/>
    <x v="2"/>
    <s v="wearables"/>
    <x v="944"/>
    <d v="2016-04-18T14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"/>
    <n v="155.25"/>
    <x v="2"/>
    <s v="wearables"/>
    <x v="945"/>
    <d v="2017-02-18T23:59:00"/>
  </r>
  <r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7"/>
    <n v="57.2"/>
    <x v="2"/>
    <s v="wearables"/>
    <x v="946"/>
    <d v="2016-09-09T18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n v="0"/>
    <x v="2"/>
    <s v="wearables"/>
    <x v="947"/>
    <d v="2016-06-30T18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8"/>
    <d v="2016-03-12T19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"/>
    <n v="39"/>
    <x v="2"/>
    <s v="wearables"/>
    <x v="949"/>
    <d v="2016-02-21T01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.04"/>
    <n v="58.416666666666664"/>
    <x v="2"/>
    <s v="wearables"/>
    <x v="950"/>
    <d v="2016-01-17T18:01:01"/>
  </r>
  <r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.39"/>
    <n v="158.63636363636363"/>
    <x v="2"/>
    <s v="wearables"/>
    <x v="951"/>
    <d v="2016-06-04T15:41:12"/>
  </r>
  <r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39.942857142857143"/>
    <n v="99.857142857142861"/>
    <x v="2"/>
    <s v="wearables"/>
    <x v="952"/>
    <d v="2016-11-18T15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0.84"/>
    <n v="25.2"/>
    <x v="2"/>
    <s v="wearables"/>
    <x v="953"/>
    <d v="2015-01-25T03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.406666666666666"/>
    <n v="89.191780821917803"/>
    <x v="2"/>
    <s v="wearables"/>
    <x v="954"/>
    <d v="2015-08-20T20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3"/>
    <n v="182.6236559139785"/>
    <x v="2"/>
    <s v="wearables"/>
    <x v="955"/>
    <d v="2016-09-13T07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2"/>
    <n v="50.647058823529413"/>
    <x v="2"/>
    <s v="wearables"/>
    <x v="956"/>
    <d v="2015-04-26T20:55:59"/>
  </r>
  <r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7"/>
    <n v="33.285714285714285"/>
    <x v="2"/>
    <s v="wearables"/>
    <x v="957"/>
    <d v="2016-11-17T14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.328275684711329"/>
    <n v="51.823529411764703"/>
    <x v="2"/>
    <s v="wearables"/>
    <x v="958"/>
    <d v="2015-04-10T04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8.86"/>
    <n v="113.62573099415205"/>
    <x v="2"/>
    <s v="wearables"/>
    <x v="959"/>
    <d v="2015-01-19T04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.100628930817614"/>
    <n v="136.46276595744681"/>
    <x v="2"/>
    <s v="wearables"/>
    <x v="960"/>
    <d v="2017-03-14T14:02:35"/>
  </r>
  <r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.188421052631575"/>
    <n v="364.35454545454547"/>
    <x v="2"/>
    <s v="wearables"/>
    <x v="961"/>
    <d v="2017-02-20T19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.48"/>
    <n v="19.243243243243242"/>
    <x v="2"/>
    <s v="wearables"/>
    <x v="962"/>
    <d v="2016-02-11T17:05:53"/>
  </r>
  <r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2"/>
    <n v="41.888888888888886"/>
    <x v="2"/>
    <s v="wearables"/>
    <x v="963"/>
    <d v="2016-10-17T15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0.79909090909090907"/>
    <n v="30.310344827586206"/>
    <x v="2"/>
    <s v="wearables"/>
    <x v="964"/>
    <d v="2015-09-01T15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19999999999999"/>
    <n v="49.666666666666664"/>
    <x v="2"/>
    <s v="wearables"/>
    <x v="965"/>
    <d v="2016-10-26T03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4.8"/>
    <n v="59.2"/>
    <x v="2"/>
    <s v="wearables"/>
    <x v="966"/>
    <d v="2016-10-06T15:15:32"/>
  </r>
  <r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7.809999999999999"/>
    <n v="43.97530864197531"/>
    <x v="2"/>
    <s v="wearables"/>
    <x v="967"/>
    <d v="2016-04-22T05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"/>
    <n v="26.5"/>
    <x v="2"/>
    <s v="wearables"/>
    <x v="968"/>
    <d v="2014-08-15T20:20:34"/>
  </r>
  <r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6.666666666666664"/>
    <n v="1272.7272727272727"/>
    <x v="2"/>
    <s v="wearables"/>
    <x v="969"/>
    <d v="2017-02-09T07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5.92"/>
    <n v="164"/>
    <x v="2"/>
    <s v="wearables"/>
    <x v="970"/>
    <d v="2017-01-23T04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.22600000000000001"/>
    <n v="45.2"/>
    <x v="2"/>
    <s v="wearables"/>
    <x v="971"/>
    <d v="2015-06-01T17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4.625"/>
    <n v="153.88888888888889"/>
    <x v="2"/>
    <s v="wearables"/>
    <x v="972"/>
    <d v="2014-09-04T06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50000000000002"/>
    <n v="51.375"/>
    <x v="2"/>
    <s v="wearables"/>
    <x v="973"/>
    <d v="2015-11-09T01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0.56000000000000005"/>
    <n v="93.333333333333329"/>
    <x v="2"/>
    <s v="wearables"/>
    <x v="974"/>
    <d v="2016-03-25T16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70000000000002"/>
    <n v="108.625"/>
    <x v="2"/>
    <s v="wearables"/>
    <x v="975"/>
    <d v="2016-06-28T16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"/>
    <n v="160.5"/>
    <x v="2"/>
    <s v="wearables"/>
    <x v="976"/>
    <d v="2015-08-14T01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3.666666666666664"/>
    <n v="75.75"/>
    <x v="2"/>
    <s v="wearables"/>
    <x v="977"/>
    <d v="2016-02-21T22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.263267182990241"/>
    <n v="790.83739837398377"/>
    <x v="2"/>
    <s v="wearables"/>
    <x v="978"/>
    <d v="2016-02-25T07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2.817599999999999"/>
    <n v="301.93916666666667"/>
    <x v="2"/>
    <s v="wearables"/>
    <x v="979"/>
    <d v="2016-06-20T18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4.86"/>
    <n v="47.935483870967744"/>
    <x v="2"/>
    <s v="wearables"/>
    <x v="980"/>
    <d v="2014-11-30T22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2"/>
    <n v="2.75"/>
    <x v="2"/>
    <s v="wearables"/>
    <x v="981"/>
    <d v="2014-08-09T22:43:42"/>
  </r>
  <r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4E-2"/>
    <n v="1"/>
    <x v="2"/>
    <s v="wearables"/>
    <x v="982"/>
    <d v="2016-10-02T18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29.506136117214712"/>
    <n v="171.79329608938548"/>
    <x v="2"/>
    <s v="wearables"/>
    <x v="983"/>
    <d v="2016-08-23T20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"/>
    <n v="35.333333333333336"/>
    <x v="2"/>
    <s v="wearables"/>
    <x v="984"/>
    <d v="2015-03-28T01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3"/>
    <n v="82.086956521739125"/>
    <x v="2"/>
    <s v="wearables"/>
    <x v="985"/>
    <d v="2015-12-31T23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2.75"/>
    <n v="110.8695652173913"/>
    <x v="2"/>
    <s v="wearables"/>
    <x v="986"/>
    <d v="2016-01-10T00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.22"/>
    <n v="161.21951219512195"/>
    <x v="2"/>
    <s v="wearables"/>
    <x v="987"/>
    <d v="2014-06-23T07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n v="0"/>
    <x v="2"/>
    <s v="wearables"/>
    <x v="988"/>
    <d v="2016-10-01T08:33:45"/>
  </r>
  <r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6.77"/>
    <n v="52.40625"/>
    <x v="2"/>
    <s v="wearables"/>
    <x v="989"/>
    <d v="2016-09-28T22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.104"/>
    <n v="13"/>
    <x v="2"/>
    <s v="wearables"/>
    <x v="990"/>
    <d v="2014-09-03T18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"/>
    <n v="30.285714285714285"/>
    <x v="2"/>
    <s v="wearables"/>
    <x v="991"/>
    <d v="2016-07-12T18:51:00"/>
  </r>
  <r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.46700000000000003"/>
    <n v="116.75"/>
    <x v="2"/>
    <s v="wearables"/>
    <x v="992"/>
    <d v="2016-05-07T21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.087142857142858"/>
    <n v="89.59693877551021"/>
    <x v="2"/>
    <s v="wearables"/>
    <x v="993"/>
    <d v="2016-11-12T05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4999999999998"/>
    <n v="424.45454545454544"/>
    <x v="2"/>
    <s v="wearables"/>
    <x v="994"/>
    <d v="2014-11-30T22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6"/>
    <n v="80.666666666666671"/>
    <x v="2"/>
    <s v="wearables"/>
    <x v="995"/>
    <d v="2014-11-29T16:00:00"/>
  </r>
  <r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"/>
    <n v="13"/>
    <x v="2"/>
    <s v="wearables"/>
    <x v="996"/>
    <d v="2014-07-27T15:27:00"/>
  </r>
  <r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3"/>
    <n v="8.125"/>
    <x v="2"/>
    <s v="wearables"/>
    <x v="997"/>
    <d v="2014-11-28T03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8.55833333333333"/>
    <n v="153.42794759825327"/>
    <x v="2"/>
    <s v="wearables"/>
    <x v="998"/>
    <d v="2015-11-19T05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68"/>
    <n v="292.07499999999999"/>
    <x v="2"/>
    <s v="wearables"/>
    <x v="999"/>
    <d v="2014-11-13T08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1"/>
    <n v="3304"/>
    <x v="2"/>
    <s v="wearables"/>
    <x v="1000"/>
    <d v="2017-03-15T00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1"/>
    <d v="2017-01-30T17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29.602960296029604"/>
    <n v="134.54545454545453"/>
    <x v="2"/>
    <s v="wearables"/>
    <x v="1002"/>
    <d v="2015-12-17T05:59:00"/>
  </r>
  <r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.055"/>
    <n v="214.06666666666666"/>
    <x v="2"/>
    <s v="wearables"/>
    <x v="1003"/>
    <d v="2017-03-16T16:01:01"/>
  </r>
  <r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.207999999999998"/>
    <n v="216.33684210526314"/>
    <x v="2"/>
    <s v="wearables"/>
    <x v="1004"/>
    <d v="2016-02-18T17:00:27"/>
  </r>
  <r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.051000000000002"/>
    <n v="932.31055900621118"/>
    <x v="2"/>
    <s v="wearables"/>
    <x v="1005"/>
    <d v="2015-10-30T14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"/>
    <n v="29.25"/>
    <x v="2"/>
    <s v="wearables"/>
    <x v="1006"/>
    <d v="2014-12-12T07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.32"/>
    <n v="174.94736842105263"/>
    <x v="2"/>
    <s v="wearables"/>
    <x v="1007"/>
    <d v="2016-12-14T15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.26737967914438504"/>
    <n v="250"/>
    <x v="2"/>
    <s v="wearables"/>
    <x v="1008"/>
    <d v="2016-12-28T19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.13"/>
    <n v="65"/>
    <x v="2"/>
    <s v="wearables"/>
    <x v="1009"/>
    <d v="2016-06-19T14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.19088937093275488"/>
    <n v="55"/>
    <x v="2"/>
    <s v="wearables"/>
    <x v="1010"/>
    <d v="2016-09-05T02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.375"/>
    <n v="75"/>
    <x v="2"/>
    <s v="wearables"/>
    <x v="1011"/>
    <d v="2014-12-18T21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.021000000001"/>
    <n v="1389.3561935483872"/>
    <x v="2"/>
    <s v="wearables"/>
    <x v="1012"/>
    <d v="2017-01-24T10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4.527999999999999"/>
    <n v="95.911111111111111"/>
    <x v="2"/>
    <s v="wearables"/>
    <x v="1013"/>
    <d v="2015-12-29T20:00:00"/>
  </r>
  <r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0.6"/>
    <n v="191.25"/>
    <x v="2"/>
    <s v="wearables"/>
    <x v="1014"/>
    <d v="2015-01-01T00:03:35"/>
  </r>
  <r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65"/>
    <n v="40"/>
    <x v="2"/>
    <s v="wearables"/>
    <x v="1015"/>
    <d v="2015-11-25T22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"/>
    <n v="74.78947368421052"/>
    <x v="2"/>
    <s v="wearables"/>
    <x v="1016"/>
    <d v="2016-04-07T01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2.878799999999998"/>
    <n v="161.11830985915492"/>
    <x v="2"/>
    <s v="wearables"/>
    <x v="1017"/>
    <d v="2015-11-21T17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"/>
    <n v="88.714285714285708"/>
    <x v="2"/>
    <s v="wearables"/>
    <x v="1018"/>
    <d v="2016-07-14T11:48:53"/>
  </r>
  <r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.333333333333336"/>
    <n v="53.25"/>
    <x v="2"/>
    <s v="wearables"/>
    <x v="1019"/>
    <d v="2015-02-04T23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5.54838709677421"/>
    <n v="106.2"/>
    <x v="4"/>
    <s v="electronic music"/>
    <x v="1020"/>
    <d v="2015-06-02T00:47:00"/>
  </r>
  <r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1.80366666666669"/>
    <n v="22.079728033472804"/>
    <x v="4"/>
    <s v="electronic music"/>
    <x v="1021"/>
    <d v="2015-10-17T04:00:00"/>
  </r>
  <r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4.9"/>
    <n v="31.054054054054053"/>
    <x v="4"/>
    <s v="electronic music"/>
    <x v="1022"/>
    <d v="2015-05-17T15:31:17"/>
  </r>
  <r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.15"/>
    <n v="36.206106870229007"/>
    <x v="4"/>
    <s v="electronic music"/>
    <x v="1023"/>
    <d v="2015-06-20T22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8.63775"/>
    <n v="388.9762295081967"/>
    <x v="4"/>
    <s v="electronic music"/>
    <x v="1024"/>
    <d v="2016-01-31T13:56:03"/>
  </r>
  <r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09.92831428571429"/>
    <n v="71.848571428571432"/>
    <x v="4"/>
    <s v="electronic music"/>
    <x v="1025"/>
    <d v="2015-03-16T19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.00828571428572"/>
    <n v="57.381803278688523"/>
    <x v="4"/>
    <s v="electronic music"/>
    <x v="1026"/>
    <d v="2016-03-31T08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.09292094387415"/>
    <n v="69.666666666666671"/>
    <x v="4"/>
    <s v="electronic music"/>
    <x v="1027"/>
    <d v="2014-10-23T00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.27"/>
    <n v="45.988235294117644"/>
    <x v="4"/>
    <s v="electronic music"/>
    <x v="1028"/>
    <d v="2017-03-06T20:00:00"/>
  </r>
  <r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1.76"/>
    <n v="79.262411347517727"/>
    <x v="4"/>
    <s v="electronic music"/>
    <x v="1029"/>
    <d v="2015-04-04T21:59:00"/>
  </r>
  <r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.1"/>
    <n v="43.031446540880502"/>
    <x v="4"/>
    <s v="electronic music"/>
    <x v="1030"/>
    <d v="2016-09-12T11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.4"/>
    <n v="108.48484848484848"/>
    <x v="4"/>
    <s v="electronic music"/>
    <x v="1031"/>
    <d v="2015-12-16T18:20:10"/>
  </r>
  <r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.49703703703703"/>
    <n v="61.029583333333335"/>
    <x v="4"/>
    <s v="electronic music"/>
    <x v="1032"/>
    <d v="2016-06-23T16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2.86144578313252"/>
    <n v="50.592592592592595"/>
    <x v="4"/>
    <s v="electronic music"/>
    <x v="1033"/>
    <d v="2016-12-12T17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.0018"/>
    <n v="39.157168674698795"/>
    <x v="4"/>
    <s v="electronic music"/>
    <x v="1034"/>
    <d v="2016-08-05T03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7.65217391304348"/>
    <n v="65.15789473684211"/>
    <x v="4"/>
    <s v="electronic music"/>
    <x v="1035"/>
    <d v="2015-02-11T15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.36044444444444"/>
    <n v="23.963127962085309"/>
    <x v="4"/>
    <s v="electronic music"/>
    <x v="1036"/>
    <d v="2013-01-07T08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.1"/>
    <n v="48.61904761904762"/>
    <x v="4"/>
    <s v="electronic music"/>
    <x v="1037"/>
    <d v="2015-05-18T05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.33333333333334"/>
    <n v="35.73770491803279"/>
    <x v="4"/>
    <s v="electronic music"/>
    <x v="1038"/>
    <d v="2016-03-19T04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.19999999999999"/>
    <n v="21.366666666666667"/>
    <x v="4"/>
    <s v="electronic music"/>
    <x v="1039"/>
    <d v="2016-12-13T07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.29411764705882354"/>
    <n v="250"/>
    <x v="5"/>
    <s v="audio"/>
    <x v="1040"/>
    <d v="2016-08-27T17:00:09"/>
  </r>
  <r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n v="0"/>
    <x v="5"/>
    <s v="audio"/>
    <x v="1041"/>
    <d v="2014-07-31T01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"/>
    <n v="10"/>
    <x v="5"/>
    <s v="audio"/>
    <x v="1042"/>
    <d v="2014-09-12T10:00:00"/>
  </r>
  <r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8"/>
    <n v="29.236301369863014"/>
    <x v="5"/>
    <s v="audio"/>
    <x v="1043"/>
    <d v="2015-05-20T06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5E-2"/>
    <n v="3"/>
    <x v="5"/>
    <s v="audio"/>
    <x v="1044"/>
    <d v="2015-03-05T20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6"/>
    <n v="33.25"/>
    <x v="5"/>
    <s v="audio"/>
    <x v="1045"/>
    <d v="2014-08-23T20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n v="0"/>
    <x v="5"/>
    <s v="audio"/>
    <x v="1046"/>
    <d v="2015-12-26T20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.05"/>
    <n v="1"/>
    <x v="5"/>
    <s v="audio"/>
    <x v="1047"/>
    <d v="2014-11-05T20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"/>
    <n v="53"/>
    <x v="5"/>
    <s v="audio"/>
    <x v="1048"/>
    <d v="2016-09-25T01:16:29"/>
  </r>
  <r>
    <s v="------"/>
    <n v="12000"/>
    <n v="0"/>
    <x v="1"/>
    <s v="US"/>
    <s v="USD"/>
    <n v="1455272445"/>
    <n v="1452680445"/>
    <x v="0"/>
    <n v="0"/>
    <x v="1"/>
    <s v="journalism/audio"/>
    <n v="0"/>
    <n v="0"/>
    <x v="5"/>
    <s v="audio"/>
    <x v="1049"/>
    <d v="2016-02-12T10:20:45"/>
  </r>
  <r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n v="0"/>
    <x v="5"/>
    <s v="audio"/>
    <x v="1050"/>
    <d v="2015-09-14T19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n v="0"/>
    <x v="5"/>
    <s v="audio"/>
    <x v="1051"/>
    <d v="2014-08-27T00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n v="0"/>
    <x v="5"/>
    <s v="audio"/>
    <x v="1052"/>
    <d v="2016-06-06T20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3"/>
    <d v="2017-03-06T04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n v="0"/>
    <x v="5"/>
    <s v="audio"/>
    <x v="1054"/>
    <d v="2014-08-10T22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n v="0"/>
    <x v="5"/>
    <s v="audio"/>
    <x v="1055"/>
    <d v="2016-03-07T23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n v="0"/>
    <x v="5"/>
    <s v="audio"/>
    <x v="1056"/>
    <d v="2015-04-24T16:16:17"/>
  </r>
  <r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n v="0"/>
    <x v="5"/>
    <s v="audio"/>
    <x v="1057"/>
    <d v="2016-12-04T21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n v="0"/>
    <x v="5"/>
    <s v="audio"/>
    <x v="1058"/>
    <d v="2015-03-26T00:00:00"/>
  </r>
  <r>
    <s v="Turning myself into a vocal artist."/>
    <n v="1100"/>
    <n v="0"/>
    <x v="1"/>
    <s v="US"/>
    <s v="USD"/>
    <n v="1426269456"/>
    <n v="1423681056"/>
    <x v="0"/>
    <n v="0"/>
    <x v="1"/>
    <s v="journalism/audio"/>
    <n v="0"/>
    <n v="0"/>
    <x v="5"/>
    <s v="audio"/>
    <x v="1059"/>
    <d v="2015-03-13T17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60"/>
    <d v="2015-04-15T21:54:53"/>
  </r>
  <r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n v="0"/>
    <x v="5"/>
    <s v="audio"/>
    <x v="1061"/>
    <d v="2016-05-02T01:00:00"/>
  </r>
  <r>
    <s v="SEE US ON PATREON www.badgirlartwork.com"/>
    <n v="199"/>
    <n v="190"/>
    <x v="1"/>
    <s v="US"/>
    <s v="USD"/>
    <n v="1468351341"/>
    <n v="1467746541"/>
    <x v="0"/>
    <n v="4"/>
    <x v="1"/>
    <s v="journalism/audio"/>
    <n v="95.477386934673362"/>
    <n v="47.5"/>
    <x v="5"/>
    <s v="audio"/>
    <x v="1062"/>
    <d v="2016-07-12T19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n v="0"/>
    <x v="5"/>
    <s v="audio"/>
    <x v="1063"/>
    <d v="2016-08-31T00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"/>
    <n v="65.666666666666671"/>
    <x v="6"/>
    <s v="video games"/>
    <x v="1064"/>
    <d v="2013-07-07T05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"/>
    <n v="16.2"/>
    <x v="6"/>
    <s v="video games"/>
    <x v="1065"/>
    <d v="2014-02-19T09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"/>
    <n v="34.128378378378379"/>
    <x v="6"/>
    <s v="video games"/>
    <x v="1066"/>
    <d v="2013-08-04T23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7"/>
    <d v="2013-12-21T20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.15"/>
    <n v="11.25"/>
    <x v="6"/>
    <s v="video games"/>
    <x v="1068"/>
    <d v="2016-04-10T07:54:24"/>
  </r>
  <r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8.636363636363633"/>
    <n v="40.476190476190474"/>
    <x v="6"/>
    <s v="video games"/>
    <x v="1069"/>
    <d v="2013-11-26T06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0.7"/>
    <n v="35"/>
    <x v="6"/>
    <s v="video games"/>
    <x v="1070"/>
    <d v="2012-10-01T00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n v="0"/>
    <x v="6"/>
    <s v="video games"/>
    <x v="1071"/>
    <d v="2015-11-17T19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2"/>
    <n v="12.75"/>
    <x v="6"/>
    <s v="video games"/>
    <x v="1072"/>
    <d v="2014-02-05T19:58:17"/>
  </r>
  <r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3"/>
    <n v="10"/>
    <x v="6"/>
    <s v="video games"/>
    <x v="1073"/>
    <d v="2011-10-16T23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93"/>
    <n v="113.56666666666666"/>
    <x v="6"/>
    <s v="video games"/>
    <x v="1074"/>
    <d v="2014-01-04T04:09:05"/>
  </r>
  <r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5"/>
    <n v="15"/>
    <x v="6"/>
    <s v="video games"/>
    <x v="1075"/>
    <d v="2012-05-06T21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2.765333333333331"/>
    <n v="48.281025641025643"/>
    <x v="6"/>
    <s v="video games"/>
    <x v="1076"/>
    <d v="2014-09-11T09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.376000000000001"/>
    <n v="43.976047904191617"/>
    <x v="6"/>
    <s v="video games"/>
    <x v="1077"/>
    <d v="2016-01-14T04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5"/>
    <n v="9"/>
    <x v="6"/>
    <s v="video games"/>
    <x v="1078"/>
    <d v="2011-07-22T04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8"/>
    <n v="37.666666666666664"/>
    <x v="6"/>
    <s v="video games"/>
    <x v="1079"/>
    <d v="2016-05-14T13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4"/>
    <n v="18.581632653061224"/>
    <x v="6"/>
    <s v="video games"/>
    <x v="1080"/>
    <d v="2014-05-11T03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2E-2"/>
    <n v="3"/>
    <x v="6"/>
    <s v="video games"/>
    <x v="1081"/>
    <d v="2015-01-28T22:14:52"/>
  </r>
  <r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0.56000000000000005"/>
    <n v="18.666666666666668"/>
    <x v="6"/>
    <s v="video games"/>
    <x v="1082"/>
    <d v="2012-08-10T21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0.82"/>
    <n v="410"/>
    <x v="6"/>
    <s v="video games"/>
    <x v="1083"/>
    <d v="2014-08-02T15:49:43"/>
  </r>
  <r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n v="0"/>
    <x v="6"/>
    <s v="video games"/>
    <x v="1084"/>
    <d v="2014-08-08T21:53:24"/>
  </r>
  <r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"/>
    <n v="114"/>
    <x v="6"/>
    <s v="video games"/>
    <x v="1085"/>
    <d v="2016-03-14T15:06:15"/>
  </r>
  <r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29E-2"/>
    <n v="7.5"/>
    <x v="6"/>
    <s v="video games"/>
    <x v="1086"/>
    <d v="2014-08-24T20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n v="0"/>
    <x v="6"/>
    <s v="video games"/>
    <x v="1087"/>
    <d v="2014-06-15T17:08:07"/>
  </r>
  <r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.182977777777777"/>
    <n v="43.41727891156463"/>
    <x v="6"/>
    <s v="video games"/>
    <x v="1088"/>
    <d v="2014-04-24T19:11:07"/>
  </r>
  <r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71"/>
    <n v="23.959183673469386"/>
    <x v="6"/>
    <s v="video games"/>
    <x v="1089"/>
    <d v="2015-06-26T04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5E-2"/>
    <n v="5"/>
    <x v="6"/>
    <s v="video games"/>
    <x v="1090"/>
    <d v="2015-05-29T04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2.5"/>
    <n v="12.5"/>
    <x v="6"/>
    <s v="video games"/>
    <x v="1091"/>
    <d v="2016-04-10T18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"/>
    <n v="3"/>
    <x v="6"/>
    <s v="video games"/>
    <x v="1092"/>
    <d v="2013-01-06T00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.083333333333334"/>
    <n v="10.5625"/>
    <x v="6"/>
    <s v="video games"/>
    <x v="1093"/>
    <d v="2016-02-11T23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.300055555555556"/>
    <n v="122.00037037037038"/>
    <x v="6"/>
    <s v="video games"/>
    <x v="1094"/>
    <d v="2011-10-09T17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"/>
    <n v="267.80851063829789"/>
    <x v="6"/>
    <s v="video games"/>
    <x v="1095"/>
    <d v="2013-08-30T12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7.933333333333334"/>
    <n v="74.206896551724142"/>
    <x v="6"/>
    <s v="video games"/>
    <x v="1096"/>
    <d v="2014-10-04T03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7E-2"/>
    <n v="6.7142857142857144"/>
    <x v="6"/>
    <s v="video games"/>
    <x v="1097"/>
    <d v="2014-03-02T19:01:17"/>
  </r>
  <r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19999999999997"/>
    <n v="81.954545454545453"/>
    <x v="6"/>
    <s v="video games"/>
    <x v="1098"/>
    <d v="2014-04-13T18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0.5"/>
    <n v="25"/>
    <x v="6"/>
    <s v="video games"/>
    <x v="1099"/>
    <d v="2015-05-13T20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"/>
    <n v="10"/>
    <x v="6"/>
    <s v="video games"/>
    <x v="1100"/>
    <d v="2016-02-14T02:39:31"/>
  </r>
  <r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1000000000000002E-2"/>
    <n v="6.833333333333333"/>
    <x v="6"/>
    <s v="video games"/>
    <x v="1101"/>
    <d v="2016-07-14T18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5"/>
    <n v="17.708333333333332"/>
    <x v="6"/>
    <s v="video games"/>
    <x v="1102"/>
    <d v="2013-12-09T05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2"/>
    <n v="16.2"/>
    <x v="6"/>
    <s v="video games"/>
    <x v="1103"/>
    <d v="2016-06-18T05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71"/>
    <n v="80.297297297297291"/>
    <x v="6"/>
    <s v="video games"/>
    <x v="1104"/>
    <d v="2014-06-11T09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.159"/>
    <n v="71.55"/>
    <x v="6"/>
    <s v="video games"/>
    <x v="1105"/>
    <d v="2014-03-24T02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.25"/>
    <n v="23.571428571428573"/>
    <x v="6"/>
    <s v="video games"/>
    <x v="1106"/>
    <d v="2012-04-04T16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n v="0"/>
    <x v="6"/>
    <s v="video games"/>
    <x v="1107"/>
    <d v="2014-07-23T20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"/>
    <n v="34.88095238095238"/>
    <x v="6"/>
    <s v="video games"/>
    <x v="1108"/>
    <d v="2012-04-13T14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.45"/>
    <n v="15"/>
    <x v="6"/>
    <s v="video games"/>
    <x v="1109"/>
    <d v="2016-11-18T19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0.51"/>
    <n v="23.181818181818183"/>
    <x v="6"/>
    <s v="video games"/>
    <x v="1110"/>
    <d v="2012-12-07T22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.04"/>
    <n v="1"/>
    <x v="6"/>
    <s v="video games"/>
    <x v="1111"/>
    <d v="2016-01-08T04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5.537409090909094"/>
    <n v="100.23371794871794"/>
    <x v="6"/>
    <s v="video games"/>
    <x v="1112"/>
    <d v="2015-01-19T08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0.5"/>
    <n v="5"/>
    <x v="6"/>
    <s v="video games"/>
    <x v="1113"/>
    <d v="2014-08-14T23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.16666666666666666"/>
    <n v="3.3333333333333335"/>
    <x v="6"/>
    <s v="video games"/>
    <x v="1114"/>
    <d v="2013-10-09T08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.13250000000000001"/>
    <n v="13.25"/>
    <x v="6"/>
    <s v="video games"/>
    <x v="1115"/>
    <d v="2016-03-30T15:41:35"/>
  </r>
  <r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E-2"/>
    <n v="17.852"/>
    <x v="6"/>
    <s v="video games"/>
    <x v="1116"/>
    <d v="2012-06-09T20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7"/>
    <n v="10.375"/>
    <x v="6"/>
    <s v="video games"/>
    <x v="1117"/>
    <d v="2015-12-25T14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"/>
    <n v="36.333333333333336"/>
    <x v="6"/>
    <s v="video games"/>
    <x v="1118"/>
    <d v="2014-04-05T02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.23809523809523808"/>
    <n v="5"/>
    <x v="6"/>
    <s v="video games"/>
    <x v="1119"/>
    <d v="2014-04-06T19:01:04"/>
  </r>
  <r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n v="0"/>
    <x v="6"/>
    <s v="video games"/>
    <x v="1120"/>
    <d v="2011-10-28T20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599999999999999E-2"/>
    <n v="5.8"/>
    <x v="6"/>
    <s v="video games"/>
    <x v="1121"/>
    <d v="2016-03-13T21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n v="0"/>
    <x v="6"/>
    <s v="video games"/>
    <x v="1122"/>
    <d v="2013-05-30T16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.22"/>
    <n v="3.6666666666666665"/>
    <x v="6"/>
    <s v="video games"/>
    <x v="1123"/>
    <d v="2014-04-19T12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.47222222222222221"/>
    <n v="60.714285714285715"/>
    <x v="6"/>
    <s v="mobile games"/>
    <x v="1124"/>
    <d v="2015-04-30T16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n v="0"/>
    <x v="6"/>
    <s v="mobile games"/>
    <x v="1125"/>
    <d v="2015-09-25T14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0.5"/>
    <n v="5"/>
    <x v="6"/>
    <s v="mobile games"/>
    <x v="1126"/>
    <d v="2016-07-14T07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5"/>
    <n v="25.434782608695652"/>
    <x v="6"/>
    <s v="mobile games"/>
    <x v="1127"/>
    <d v="2014-11-14T21:30:00"/>
  </r>
  <r>
    <s v="#havingfunFTW"/>
    <n v="1000"/>
    <n v="1"/>
    <x v="2"/>
    <s v="GB"/>
    <s v="GBP"/>
    <n v="1407425717"/>
    <n v="1404833717"/>
    <x v="0"/>
    <n v="1"/>
    <x v="1"/>
    <s v="games/mobile games"/>
    <n v="0.1"/>
    <n v="1"/>
    <x v="6"/>
    <s v="mobile games"/>
    <x v="1128"/>
    <d v="2014-08-07T15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.105"/>
    <n v="10.5"/>
    <x v="6"/>
    <s v="mobile games"/>
    <x v="1129"/>
    <d v="2016-06-05T06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.22"/>
    <n v="3.6666666666666665"/>
    <x v="6"/>
    <s v="mobile games"/>
    <x v="1130"/>
    <d v="2014-11-26T00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n v="0"/>
    <x v="6"/>
    <s v="mobile games"/>
    <x v="1131"/>
    <d v="2015-12-24T21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.38"/>
    <n v="110.61538461538461"/>
    <x v="6"/>
    <s v="mobile games"/>
    <x v="1132"/>
    <d v="2017-01-01T02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0.66666666666666663"/>
    <n v="20"/>
    <x v="6"/>
    <s v="mobile games"/>
    <x v="1133"/>
    <d v="2014-07-31T09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1E-3"/>
    <n v="1"/>
    <x v="6"/>
    <s v="mobile games"/>
    <x v="1134"/>
    <d v="2014-11-29T04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5"/>
    <d v="2016-08-06T23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48"/>
    <n v="45"/>
    <x v="6"/>
    <s v="mobile games"/>
    <x v="1136"/>
    <d v="2015-12-19T16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39.5"/>
    <n v="253.2051282051282"/>
    <x v="6"/>
    <s v="mobile games"/>
    <x v="1137"/>
    <d v="2016-04-23T19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.35714285714285715"/>
    <n v="31.25"/>
    <x v="6"/>
    <s v="mobile games"/>
    <x v="1138"/>
    <d v="2017-01-21T21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E-2"/>
    <n v="5"/>
    <x v="6"/>
    <s v="mobile games"/>
    <x v="1139"/>
    <d v="2015-01-01T08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n v="0"/>
    <x v="6"/>
    <s v="mobile games"/>
    <x v="1140"/>
    <d v="2015-08-06T11:05:21"/>
  </r>
  <r>
    <s v="I think this will be a great game!"/>
    <n v="500"/>
    <n v="0"/>
    <x v="2"/>
    <s v="DE"/>
    <s v="EUR"/>
    <n v="1436460450"/>
    <n v="1433868450"/>
    <x v="0"/>
    <n v="0"/>
    <x v="1"/>
    <s v="games/mobile games"/>
    <n v="0"/>
    <n v="0"/>
    <x v="6"/>
    <s v="mobile games"/>
    <x v="1141"/>
    <d v="2015-07-09T16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n v="0"/>
    <x v="6"/>
    <s v="mobile games"/>
    <x v="1142"/>
    <d v="2015-02-17T00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.41333333333333333"/>
    <n v="23.25"/>
    <x v="6"/>
    <s v="mobile games"/>
    <x v="1143"/>
    <d v="2015-12-17T04:38:46"/>
  </r>
  <r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n v="0"/>
    <x v="7"/>
    <s v="food trucks"/>
    <x v="1144"/>
    <d v="2015-04-29T04:22:00"/>
  </r>
  <r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.125"/>
    <n v="100"/>
    <x v="7"/>
    <s v="food trucks"/>
    <x v="1145"/>
    <d v="2014-10-02T17:56:32"/>
  </r>
  <r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9"/>
    <n v="44.166666666666664"/>
    <x v="7"/>
    <s v="food trucks"/>
    <x v="1146"/>
    <d v="2014-05-02T22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n v="0"/>
    <x v="7"/>
    <s v="food trucks"/>
    <x v="1147"/>
    <d v="2014-10-19T23:19:43"/>
  </r>
  <r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.48666666666666669"/>
    <n v="24.333333333333332"/>
    <x v="7"/>
    <s v="food trucks"/>
    <x v="1148"/>
    <d v="2016-12-01T05:06:21"/>
  </r>
  <r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.15"/>
    <n v="37.5"/>
    <x v="7"/>
    <s v="food trucks"/>
    <x v="1149"/>
    <d v="2016-06-16T17:02:46"/>
  </r>
  <r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.08"/>
    <n v="42"/>
    <x v="7"/>
    <s v="food trucks"/>
    <x v="1150"/>
    <d v="2016-01-08T22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n v="0"/>
    <x v="7"/>
    <s v="food trucks"/>
    <x v="1151"/>
    <d v="2015-09-07T02:27:43"/>
  </r>
  <r>
    <s v="Peruvian food truck with an LA twist."/>
    <n v="16000"/>
    <n v="911"/>
    <x v="2"/>
    <s v="US"/>
    <s v="USD"/>
    <n v="1431709312"/>
    <n v="1429117312"/>
    <x v="0"/>
    <n v="15"/>
    <x v="1"/>
    <s v="food/food trucks"/>
    <n v="5.6937499999999996"/>
    <n v="60.733333333333334"/>
    <x v="7"/>
    <s v="food trucks"/>
    <x v="1152"/>
    <d v="2015-05-15T17:01:52"/>
  </r>
  <r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0.625"/>
    <n v="50"/>
    <x v="7"/>
    <s v="food trucks"/>
    <x v="1153"/>
    <d v="2015-06-18T17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"/>
    <n v="108.33333333333333"/>
    <x v="7"/>
    <s v="food trucks"/>
    <x v="1154"/>
    <d v="2015-09-06T02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0.752"/>
    <n v="23.5"/>
    <x v="7"/>
    <s v="food trucks"/>
    <x v="1155"/>
    <d v="2014-08-14T18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n v="0"/>
    <x v="7"/>
    <s v="food trucks"/>
    <x v="1156"/>
    <d v="2015-02-24T01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"/>
    <n v="50.333333333333336"/>
    <x v="7"/>
    <s v="food trucks"/>
    <x v="1157"/>
    <d v="2014-12-05T16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.46666666666666667"/>
    <n v="11.666666666666666"/>
    <x v="7"/>
    <s v="food trucks"/>
    <x v="1158"/>
    <d v="2014-12-09T02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n v="0"/>
    <x v="7"/>
    <s v="food trucks"/>
    <x v="1159"/>
    <d v="2015-06-30T15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"/>
    <n v="60.789473684210527"/>
    <x v="7"/>
    <s v="food trucks"/>
    <x v="1160"/>
    <d v="2015-03-28T02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n v="0"/>
    <x v="7"/>
    <s v="food trucks"/>
    <x v="1161"/>
    <d v="2015-05-19T15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34E-2"/>
    <n v="17.5"/>
    <x v="7"/>
    <s v="food trucks"/>
    <x v="1162"/>
    <d v="2014-09-25T16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n v="0"/>
    <x v="7"/>
    <s v="food trucks"/>
    <x v="1163"/>
    <d v="2014-08-09T17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n v="0"/>
    <x v="7"/>
    <s v="food trucks"/>
    <x v="1164"/>
    <d v="2016-06-18T17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0.704999999999998"/>
    <n v="82.82"/>
    <x v="7"/>
    <s v="food trucks"/>
    <x v="1165"/>
    <d v="2014-07-06T05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.14"/>
    <n v="358.875"/>
    <x v="7"/>
    <s v="food trucks"/>
    <x v="1166"/>
    <d v="2015-06-26T04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6"/>
    <n v="61.1875"/>
    <x v="7"/>
    <s v="food trucks"/>
    <x v="1167"/>
    <d v="2014-09-12T17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7"/>
    <n v="340"/>
    <x v="7"/>
    <s v="food trucks"/>
    <x v="1168"/>
    <d v="2016-09-22T01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.17"/>
    <n v="5.666666666666667"/>
    <x v="7"/>
    <s v="food trucks"/>
    <x v="1169"/>
    <d v="2015-02-22T08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.4"/>
    <n v="50"/>
    <x v="7"/>
    <s v="food trucks"/>
    <x v="1170"/>
    <d v="2015-05-30T21:26:11"/>
  </r>
  <r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.1"/>
    <n v="25"/>
    <x v="7"/>
    <s v="food trucks"/>
    <x v="1171"/>
    <d v="2014-11-13T20:18:47"/>
  </r>
  <r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n v="0"/>
    <x v="7"/>
    <s v="food trucks"/>
    <x v="1172"/>
    <d v="2014-08-20T16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E-2"/>
    <n v="30"/>
    <x v="7"/>
    <s v="food trucks"/>
    <x v="1173"/>
    <d v="2015-08-03T04:27:37"/>
  </r>
  <r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63"/>
    <n v="46.631578947368418"/>
    <x v="7"/>
    <s v="food trucks"/>
    <x v="1174"/>
    <d v="2016-05-08T20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49999999999998"/>
    <n v="65"/>
    <x v="7"/>
    <s v="food trucks"/>
    <x v="1175"/>
    <d v="2015-07-15T17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3E-3"/>
    <n v="10"/>
    <x v="7"/>
    <s v="food trucks"/>
    <x v="1176"/>
    <d v="2017-03-06T13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n v="0"/>
    <x v="7"/>
    <s v="food trucks"/>
    <x v="1177"/>
    <d v="2014-10-15T15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1E-3"/>
    <n v="5"/>
    <x v="7"/>
    <s v="food trucks"/>
    <x v="1178"/>
    <d v="2014-08-16T21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"/>
    <n v="640"/>
    <x v="7"/>
    <s v="food trucks"/>
    <x v="1179"/>
    <d v="2015-10-28T17:17:07"/>
  </r>
  <r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1.75"/>
    <n v="69.117647058823536"/>
    <x v="7"/>
    <s v="food trucks"/>
    <x v="1180"/>
    <d v="2014-06-28T19:21:54"/>
  </r>
  <r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2E-3"/>
    <n v="1.3333333333333333"/>
    <x v="7"/>
    <s v="food trucks"/>
    <x v="1181"/>
    <d v="2015-03-01T08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"/>
    <n v="10.5"/>
    <x v="7"/>
    <s v="food trucks"/>
    <x v="1182"/>
    <d v="2017-01-12T16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3333333333336"/>
    <x v="7"/>
    <s v="food trucks"/>
    <x v="1183"/>
    <d v="2016-11-02T03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4.93636363636364"/>
    <n v="61.562666666666665"/>
    <x v="8"/>
    <s v="photobooks"/>
    <x v="1184"/>
    <d v="2017-02-06T14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.44"/>
    <n v="118.73873873873873"/>
    <x v="8"/>
    <s v="photobooks"/>
    <x v="1185"/>
    <d v="2015-06-08T04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6.73333333333333"/>
    <n v="65.081300813008127"/>
    <x v="8"/>
    <s v="photobooks"/>
    <x v="1186"/>
    <d v="2015-06-01T22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.12571428571428"/>
    <n v="130.15714285714284"/>
    <x v="8"/>
    <s v="photobooks"/>
    <x v="1187"/>
    <d v="2015-05-17T18:00:00"/>
  </r>
  <r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0.55000000000001"/>
    <n v="37.776470588235291"/>
    <x v="8"/>
    <s v="photobooks"/>
    <x v="1188"/>
    <d v="2016-12-28T16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7.77777777777777"/>
    <n v="112.79069767441861"/>
    <x v="8"/>
    <s v="photobooks"/>
    <x v="1189"/>
    <d v="2016-06-29T23:29:55"/>
  </r>
  <r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307692307692"/>
    <x v="8"/>
    <s v="photobooks"/>
    <x v="1190"/>
    <d v="2014-08-31T15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.07407407407408"/>
    <n v="89.242424242424249"/>
    <x v="8"/>
    <s v="photobooks"/>
    <x v="1191"/>
    <d v="2016-03-20T13:29:20"/>
  </r>
  <r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33333333333332"/>
    <x v="8"/>
    <s v="photobooks"/>
    <x v="1192"/>
    <d v="2017-02-11T12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3.95714285714286"/>
    <n v="79.967032967032964"/>
    <x v="8"/>
    <s v="photobooks"/>
    <x v="1193"/>
    <d v="2016-04-09T17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.24"/>
    <n v="56.414565826330531"/>
    <x v="8"/>
    <s v="photobooks"/>
    <x v="1194"/>
    <d v="2015-04-08T11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1764705882348"/>
    <x v="8"/>
    <s v="photobooks"/>
    <x v="1195"/>
    <d v="2015-12-20T09:00:00"/>
  </r>
  <r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69.91034482758619"/>
    <n v="76.439453125"/>
    <x v="8"/>
    <s v="photobooks"/>
    <x v="1196"/>
    <d v="2015-12-18T19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.29333333333332"/>
    <n v="121"/>
    <x v="8"/>
    <s v="photobooks"/>
    <x v="1197"/>
    <d v="2016-06-13T05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0.60000000000002"/>
    <n v="54.616766467065865"/>
    <x v="8"/>
    <s v="photobooks"/>
    <x v="1198"/>
    <d v="2015-12-31T03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.31677953348382"/>
    <n v="299.22222222222223"/>
    <x v="8"/>
    <s v="photobooks"/>
    <x v="1199"/>
    <d v="2015-07-08T18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5.60416666666667"/>
    <n v="58.533980582524272"/>
    <x v="8"/>
    <s v="photobooks"/>
    <x v="1200"/>
    <d v="2015-04-16T11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.43783333333333"/>
    <n v="55.371801801801809"/>
    <x v="8"/>
    <s v="photobooks"/>
    <x v="1201"/>
    <d v="2016-07-15T14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.244"/>
    <n v="183.80442804428046"/>
    <x v="8"/>
    <s v="photobooks"/>
    <x v="1202"/>
    <d v="2015-06-27T06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.45398773006134"/>
    <n v="165.34653465346534"/>
    <x v="8"/>
    <s v="photobooks"/>
    <x v="1203"/>
    <d v="2015-05-31T14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2.94615384615385"/>
    <n v="234.78947368421052"/>
    <x v="8"/>
    <s v="photobooks"/>
    <x v="1204"/>
    <d v="2015-12-04T05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0.86153846153846"/>
    <n v="211.48387096774192"/>
    <x v="8"/>
    <s v="photobooks"/>
    <x v="1205"/>
    <d v="2015-06-13T12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5"/>
    <n v="32.34375"/>
    <x v="8"/>
    <s v="photobooks"/>
    <x v="1206"/>
    <d v="2017-03-11T13:29:00"/>
  </r>
  <r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.16766467065868"/>
    <n v="123.37588652482269"/>
    <x v="8"/>
    <s v="photobooks"/>
    <x v="1207"/>
    <d v="2016-03-31T10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.30000000000001"/>
    <n v="207.06666666666666"/>
    <x v="8"/>
    <s v="photobooks"/>
    <x v="1208"/>
    <d v="2016-03-24T16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08695652174"/>
    <x v="8"/>
    <s v="photobooks"/>
    <x v="1209"/>
    <d v="2017-02-25T20:18:25"/>
  </r>
  <r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.315"/>
    <n v="493.81553398058253"/>
    <x v="8"/>
    <s v="photobooks"/>
    <x v="1210"/>
    <d v="2015-05-31T21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.1"/>
    <n v="168.5"/>
    <x v="8"/>
    <s v="photobooks"/>
    <x v="1211"/>
    <d v="2016-06-09T20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.04"/>
    <n v="38.867469879518069"/>
    <x v="8"/>
    <s v="photobooks"/>
    <x v="1212"/>
    <d v="2015-11-27T01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.23076923076923"/>
    <n v="61.527777777777779"/>
    <x v="8"/>
    <s v="photobooks"/>
    <x v="1213"/>
    <d v="2017-01-31T18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1.80000000000001"/>
    <n v="105.44"/>
    <x v="8"/>
    <s v="photobooks"/>
    <x v="1214"/>
    <d v="2015-06-09T20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.08019999999999"/>
    <n v="71.592003642987251"/>
    <x v="8"/>
    <s v="photobooks"/>
    <x v="1215"/>
    <d v="2014-05-30T22:09:16"/>
  </r>
  <r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5.69999999999999"/>
    <n v="91.882882882882882"/>
    <x v="8"/>
    <s v="photobooks"/>
    <x v="1216"/>
    <d v="2015-10-02T23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2.6"/>
    <n v="148.57377049180329"/>
    <x v="8"/>
    <s v="photobooks"/>
    <x v="1217"/>
    <d v="2016-07-14T19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.27777777777777"/>
    <n v="174.2134831460674"/>
    <x v="8"/>
    <s v="photobooks"/>
    <x v="1218"/>
    <d v="2015-11-01T03:00:00"/>
  </r>
  <r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.16819571865443"/>
    <n v="102.86166007905139"/>
    <x v="8"/>
    <s v="photobooks"/>
    <x v="1219"/>
    <d v="2016-10-20T11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3.76666666666667"/>
    <n v="111.17857142857143"/>
    <x v="8"/>
    <s v="photobooks"/>
    <x v="1220"/>
    <d v="2015-08-25T15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.40954545454547"/>
    <n v="23.796213592233013"/>
    <x v="8"/>
    <s v="photobooks"/>
    <x v="1221"/>
    <d v="2016-12-04T00:00:00"/>
  </r>
  <r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.375"/>
    <n v="81.268115942028984"/>
    <x v="8"/>
    <s v="photobooks"/>
    <x v="1222"/>
    <d v="2016-04-01T04:00:00"/>
  </r>
  <r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.10606060606061"/>
    <n v="116.21465968586388"/>
    <x v="8"/>
    <s v="photobooks"/>
    <x v="1223"/>
    <d v="2016-11-10T05:15:09"/>
  </r>
  <r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64"/>
    <n v="58.888888888888886"/>
    <x v="4"/>
    <s v="world music"/>
    <x v="1224"/>
    <d v="2014-06-06T13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4000000000000004"/>
    <n v="44"/>
    <x v="4"/>
    <s v="world music"/>
    <x v="1225"/>
    <d v="2013-10-22T21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40000000000001"/>
    <n v="48.424999999999997"/>
    <x v="4"/>
    <s v="world music"/>
    <x v="1226"/>
    <d v="2014-04-21T01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n v="0"/>
    <x v="4"/>
    <s v="world music"/>
    <x v="1227"/>
    <d v="2014-08-07T07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.3"/>
    <n v="61.041666666666664"/>
    <x v="4"/>
    <s v="world music"/>
    <x v="1228"/>
    <d v="2011-09-28T17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0.90909090909090906"/>
    <n v="25"/>
    <x v="4"/>
    <s v="world music"/>
    <x v="1229"/>
    <d v="2012-04-16T16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n v="0"/>
    <x v="4"/>
    <s v="world music"/>
    <x v="1230"/>
    <d v="2011-02-24T23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n v="0"/>
    <x v="4"/>
    <s v="world music"/>
    <x v="1231"/>
    <d v="2015-08-28T01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0.8"/>
    <n v="40"/>
    <x v="4"/>
    <s v="world music"/>
    <x v="1232"/>
    <d v="2013-10-06T20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1.6"/>
    <n v="19.333333333333332"/>
    <x v="4"/>
    <s v="world music"/>
    <x v="1233"/>
    <d v="2012-02-21T22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n v="0"/>
    <x v="4"/>
    <s v="world music"/>
    <x v="1234"/>
    <d v="2015-02-02T18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19"/>
    <n v="35"/>
    <x v="4"/>
    <s v="world music"/>
    <x v="1235"/>
    <d v="2013-12-15T03:14:59"/>
  </r>
  <r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n v="0"/>
    <x v="4"/>
    <s v="world music"/>
    <x v="1236"/>
    <d v="2012-07-28T16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n v="0"/>
    <x v="4"/>
    <s v="world music"/>
    <x v="1237"/>
    <d v="2012-08-24T06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7.8"/>
    <n v="59.333333333333336"/>
    <x v="4"/>
    <s v="world music"/>
    <x v="1238"/>
    <d v="2011-08-06T14:38:56"/>
  </r>
  <r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n v="0"/>
    <x v="4"/>
    <s v="world music"/>
    <x v="1239"/>
    <d v="2012-01-05T23:06:07"/>
  </r>
  <r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5000000000002"/>
    <n v="30.125"/>
    <x v="4"/>
    <s v="world music"/>
    <x v="1240"/>
    <d v="2013-07-12T21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0.74"/>
    <n v="74.617647058823536"/>
    <x v="4"/>
    <s v="world music"/>
    <x v="1241"/>
    <d v="2014-11-03T05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0.54884742041712409"/>
    <n v="5"/>
    <x v="4"/>
    <s v="world music"/>
    <x v="1242"/>
    <d v="2011-09-11T13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.091666666666667"/>
    <n v="44.5"/>
    <x v="4"/>
    <s v="world music"/>
    <x v="1243"/>
    <d v="2011-07-08T21:00:00"/>
  </r>
  <r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3.8"/>
    <n v="46.133333333333333"/>
    <x v="4"/>
    <s v="rock"/>
    <x v="1244"/>
    <d v="2013-04-22T21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.25"/>
    <n v="141.47058823529412"/>
    <x v="4"/>
    <s v="rock"/>
    <x v="1245"/>
    <d v="2014-06-14T14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3870967741936"/>
    <x v="4"/>
    <s v="rock"/>
    <x v="1246"/>
    <d v="2011-12-06T02:02:29"/>
  </r>
  <r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.14285714285714"/>
    <n v="85.5"/>
    <x v="4"/>
    <s v="rock"/>
    <x v="1247"/>
    <d v="2013-05-06T07:00:55"/>
  </r>
  <r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1.63999999999999"/>
    <n v="64.254237288135599"/>
    <x v="4"/>
    <s v="rock"/>
    <x v="1248"/>
    <d v="2014-06-13T06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.44"/>
    <n v="64.46913580246914"/>
    <x v="4"/>
    <s v="rock"/>
    <x v="1249"/>
    <d v="2012-07-07T17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.15333333333334"/>
    <n v="118.2007874015748"/>
    <x v="4"/>
    <s v="rock"/>
    <x v="1250"/>
    <d v="2014-09-06T15:25:31"/>
  </r>
  <r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1.8"/>
    <n v="82.540540540540547"/>
    <x v="4"/>
    <s v="rock"/>
    <x v="1251"/>
    <d v="2011-09-25T19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7.65714285714284"/>
    <n v="34.170212765957444"/>
    <x v="4"/>
    <s v="rock"/>
    <x v="1252"/>
    <d v="2013-10-24T23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.2"/>
    <n v="42.73322081575246"/>
    <x v="4"/>
    <s v="rock"/>
    <x v="1253"/>
    <d v="2014-09-03T18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8.85074626865671"/>
    <n v="94.489361702127653"/>
    <x v="4"/>
    <s v="rock"/>
    <x v="1254"/>
    <d v="2011-01-01T04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.36666666666667"/>
    <n v="55.697247706422019"/>
    <x v="4"/>
    <s v="rock"/>
    <x v="1255"/>
    <d v="2013-12-01T21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7.96376666666666"/>
    <n v="98.030831024930734"/>
    <x v="4"/>
    <s v="rock"/>
    <x v="1256"/>
    <d v="2012-02-12T22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4.72727272727275"/>
    <n v="92.102272727272734"/>
    <x v="4"/>
    <s v="rock"/>
    <x v="1257"/>
    <d v="2011-04-03T01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.14633333333333"/>
    <n v="38.175462686567165"/>
    <x v="4"/>
    <s v="rock"/>
    <x v="1258"/>
    <d v="2013-08-31T14:40:12"/>
  </r>
  <r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.24"/>
    <n v="27.145833333333332"/>
    <x v="4"/>
    <s v="rock"/>
    <x v="1259"/>
    <d v="2014-06-09T03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3.66666666666667"/>
    <n v="50.689189189189186"/>
    <x v="4"/>
    <s v="rock"/>
    <x v="1260"/>
    <d v="2014-02-26T20:13:40"/>
  </r>
  <r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.25"/>
    <n v="38.942307692307693"/>
    <x v="4"/>
    <s v="rock"/>
    <x v="1261"/>
    <d v="2014-01-29T08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.41538461538461"/>
    <n v="77.638095238095232"/>
    <x v="4"/>
    <s v="rock"/>
    <x v="1262"/>
    <d v="2014-02-16T18:18:12"/>
  </r>
  <r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36585365853661"/>
    <x v="4"/>
    <s v="rock"/>
    <x v="1263"/>
    <d v="2014-03-29T01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.46153846153845"/>
    <n v="31.823529411764707"/>
    <x v="4"/>
    <s v="rock"/>
    <x v="1264"/>
    <d v="2013-10-29T15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.14771428571429"/>
    <n v="63.184393939393942"/>
    <x v="4"/>
    <s v="rock"/>
    <x v="1265"/>
    <d v="2010-11-30T15:43:35"/>
  </r>
  <r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.47368421052632"/>
    <n v="190.9"/>
    <x v="4"/>
    <s v="rock"/>
    <x v="1266"/>
    <d v="2014-01-11T21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1.8"/>
    <n v="140.85534591194968"/>
    <x v="4"/>
    <s v="rock"/>
    <x v="1267"/>
    <d v="2013-07-24T14:02:38"/>
  </r>
  <r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6.66666666666667"/>
    <n v="76.92307692307692"/>
    <x v="4"/>
    <s v="rock"/>
    <x v="1268"/>
    <d v="2013-09-20T20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8.64893617021276"/>
    <n v="99.15533980582525"/>
    <x v="4"/>
    <s v="rock"/>
    <x v="1269"/>
    <d v="2016-04-16T00:00:00"/>
  </r>
  <r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4.72"/>
    <n v="67.881656804733723"/>
    <x v="4"/>
    <s v="rock"/>
    <x v="1270"/>
    <d v="2012-03-25T19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1.8"/>
    <n v="246.29032258064515"/>
    <x v="4"/>
    <s v="rock"/>
    <x v="1271"/>
    <d v="2013-11-13T17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8571428571428"/>
    <x v="4"/>
    <s v="rock"/>
    <x v="1272"/>
    <d v="2010-06-15T04:00:00"/>
  </r>
  <r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3.5"/>
    <n v="76.666666666666671"/>
    <x v="4"/>
    <s v="rock"/>
    <x v="1273"/>
    <d v="2014-08-31T17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4.97535999999999"/>
    <n v="82.963254817987149"/>
    <x v="4"/>
    <s v="rock"/>
    <x v="1274"/>
    <d v="2012-08-30T16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.14066666666668"/>
    <n v="62.522107969151669"/>
    <x v="4"/>
    <s v="rock"/>
    <x v="1275"/>
    <d v="2013-08-07T20:49:47"/>
  </r>
  <r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.42100000000001"/>
    <n v="46.06808823529412"/>
    <x v="4"/>
    <s v="rock"/>
    <x v="1276"/>
    <d v="2009-09-01T04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.12433333333334"/>
    <n v="38.543946731234868"/>
    <x v="4"/>
    <s v="rock"/>
    <x v="1277"/>
    <d v="2012-09-04T13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4.93846153846152"/>
    <n v="53.005263157894738"/>
    <x v="4"/>
    <s v="rock"/>
    <x v="1278"/>
    <d v="2014-06-25T02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0.77157238734419"/>
    <n v="73.355396825396824"/>
    <x v="4"/>
    <s v="rock"/>
    <x v="1279"/>
    <d v="2014-03-24T01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0.91186666666667"/>
    <n v="127.97523076923076"/>
    <x v="4"/>
    <s v="rock"/>
    <x v="1280"/>
    <d v="2011-03-01T18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0.71428571428571"/>
    <n v="104.72972972972973"/>
    <x v="4"/>
    <s v="rock"/>
    <x v="1281"/>
    <d v="2013-07-28T17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3.61333333333333"/>
    <n v="67.671532846715323"/>
    <x v="4"/>
    <s v="rock"/>
    <x v="1282"/>
    <d v="2013-12-09T04:59:00"/>
  </r>
  <r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.05"/>
    <n v="95.931818181818187"/>
    <x v="4"/>
    <s v="rock"/>
    <x v="1283"/>
    <d v="2013-03-11T04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1290322580641"/>
    <x v="1"/>
    <s v="plays"/>
    <x v="1284"/>
    <d v="2016-12-31T16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1.65"/>
    <n v="32.269841269841272"/>
    <x v="1"/>
    <s v="plays"/>
    <x v="1285"/>
    <d v="2015-06-20T13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.33333333333333"/>
    <n v="81.25"/>
    <x v="1"/>
    <s v="plays"/>
    <x v="1286"/>
    <d v="2015-02-17T14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7"/>
    <d v="2015-06-12T14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.45"/>
    <n v="65.868852459016395"/>
    <x v="1"/>
    <s v="plays"/>
    <x v="1288"/>
    <d v="2016-08-10T04:00:00"/>
  </r>
  <r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.06666666666666"/>
    <n v="36.07692307692308"/>
    <x v="1"/>
    <s v="plays"/>
    <x v="1289"/>
    <d v="2017-01-04T03:14:05"/>
  </r>
  <r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8.57142857142857"/>
    <n v="44.186046511627907"/>
    <x v="1"/>
    <s v="plays"/>
    <x v="1290"/>
    <d v="2015-04-23T06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5.69999999999999"/>
    <n v="104.07142857142857"/>
    <x v="1"/>
    <s v="plays"/>
    <x v="1291"/>
    <d v="2015-04-07T07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"/>
    <n v="35.96153846153846"/>
    <x v="1"/>
    <s v="plays"/>
    <x v="1292"/>
    <d v="2015-10-06T22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.23333333333333"/>
    <n v="127.79166666666667"/>
    <x v="1"/>
    <s v="plays"/>
    <x v="1293"/>
    <d v="2015-11-14T17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27272727272727"/>
    <x v="1"/>
    <s v="plays"/>
    <x v="1294"/>
    <d v="2015-10-19T11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1.96"/>
    <n v="39.828125"/>
    <x v="1"/>
    <s v="plays"/>
    <x v="1295"/>
    <d v="2015-07-29T17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.1764705882353"/>
    <n v="52.173913043478258"/>
    <x v="1"/>
    <s v="plays"/>
    <x v="1296"/>
    <d v="2016-03-14T00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09.52500000000001"/>
    <n v="92.037815126050418"/>
    <x v="1"/>
    <s v="plays"/>
    <x v="1297"/>
    <d v="2016-05-01T17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4.65"/>
    <n v="63.424242424242422"/>
    <x v="1"/>
    <s v="plays"/>
    <x v="1298"/>
    <d v="2016-04-28T16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25"/>
    <x v="1"/>
    <s v="plays"/>
    <x v="1299"/>
    <d v="2015-07-14T19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300"/>
    <d v="2016-06-01T18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2.75"/>
    <n v="70.862068965517238"/>
    <x v="1"/>
    <s v="plays"/>
    <x v="1301"/>
    <d v="2015-07-21T03:00:00"/>
  </r>
  <r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2"/>
    <d v="2016-12-01T02:23:31"/>
  </r>
  <r>
    <s v="Groundbreaking queer theatre."/>
    <n v="3500"/>
    <n v="4559.13"/>
    <x v="0"/>
    <s v="GB"/>
    <s v="GBP"/>
    <n v="1469962800"/>
    <n v="1468578920"/>
    <x v="0"/>
    <n v="108"/>
    <x v="0"/>
    <s v="theater/plays"/>
    <n v="130.26085714285713"/>
    <n v="42.214166666666671"/>
    <x v="1"/>
    <s v="plays"/>
    <x v="1303"/>
    <d v="2016-07-31T11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39.627499999999998"/>
    <n v="152.41346153846155"/>
    <x v="2"/>
    <s v="wearables"/>
    <x v="1304"/>
    <d v="2017-03-13T03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5.976666666666667"/>
    <n v="90.616279069767444"/>
    <x v="2"/>
    <s v="wearables"/>
    <x v="1305"/>
    <d v="2016-07-21T17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.24636363636364"/>
    <n v="201.60393258426967"/>
    <x v="2"/>
    <s v="wearables"/>
    <x v="1306"/>
    <d v="2014-12-04T10:58:54"/>
  </r>
  <r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1.513999999999999"/>
    <n v="127.93333333333334"/>
    <x v="2"/>
    <s v="wearables"/>
    <x v="1307"/>
    <d v="2016-02-17T12:04:39"/>
  </r>
  <r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.36"/>
    <n v="29.894736842105264"/>
    <x v="2"/>
    <s v="wearables"/>
    <x v="1308"/>
    <d v="2016-10-08T14:43:32"/>
  </r>
  <r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1.99130434782609"/>
    <n v="367.97142857142859"/>
    <x v="2"/>
    <s v="wearables"/>
    <x v="1309"/>
    <d v="2015-10-15T21:11:08"/>
  </r>
  <r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5.5"/>
    <n v="129.16666666666666"/>
    <x v="2"/>
    <s v="wearables"/>
    <x v="1310"/>
    <d v="2016-08-19T16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.027999999999999"/>
    <n v="800.7"/>
    <x v="2"/>
    <s v="wearables"/>
    <x v="1311"/>
    <d v="2016-11-30T20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0.60869565217391308"/>
    <n v="28"/>
    <x v="2"/>
    <s v="wearables"/>
    <x v="1312"/>
    <d v="2015-04-18T16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.114999999999998"/>
    <n v="102.01639344262296"/>
    <x v="2"/>
    <s v="wearables"/>
    <x v="1313"/>
    <d v="2016-03-03T17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7"/>
    <n v="184.36363636363637"/>
    <x v="2"/>
    <s v="wearables"/>
    <x v="1314"/>
    <d v="2016-10-21T16:04:20"/>
  </r>
  <r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.404000000000003"/>
    <n v="162.91935483870967"/>
    <x v="2"/>
    <s v="wearables"/>
    <x v="1315"/>
    <d v="2015-11-06T01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3"/>
    <n v="1"/>
    <x v="2"/>
    <s v="wearables"/>
    <x v="1316"/>
    <d v="2016-02-28T23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5000000000003"/>
    <n v="603.52631578947364"/>
    <x v="2"/>
    <s v="wearables"/>
    <x v="1317"/>
    <d v="2016-07-21T14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.324999999999999"/>
    <n v="45.407407407407405"/>
    <x v="2"/>
    <s v="wearables"/>
    <x v="1318"/>
    <d v="2015-01-11T01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.103448275862069"/>
    <n v="97.333333333333329"/>
    <x v="2"/>
    <s v="wearables"/>
    <x v="1319"/>
    <d v="2014-07-11T16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0.503"/>
    <n v="167.66666666666666"/>
    <x v="2"/>
    <s v="wearables"/>
    <x v="1320"/>
    <d v="2016-12-30T23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9"/>
    <n v="859.85714285714289"/>
    <x v="2"/>
    <s v="wearables"/>
    <x v="1321"/>
    <d v="2016-12-23T17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.30285714285714288"/>
    <n v="26.5"/>
    <x v="2"/>
    <s v="wearables"/>
    <x v="1322"/>
    <d v="2015-05-21T15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8"/>
    <n v="30.272727272727273"/>
    <x v="2"/>
    <s v="wearables"/>
    <x v="1323"/>
    <d v="2016-04-26T06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"/>
    <n v="54.666666666666664"/>
    <x v="2"/>
    <s v="wearables"/>
    <x v="1324"/>
    <d v="2016-10-13T15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300000000000002"/>
    <n v="60.75"/>
    <x v="2"/>
    <s v="wearables"/>
    <x v="1325"/>
    <d v="2016-12-30T02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"/>
    <n v="102.72727272727273"/>
    <x v="2"/>
    <s v="wearables"/>
    <x v="1326"/>
    <d v="2015-01-15T19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"/>
    <n v="41.585365853658537"/>
    <x v="2"/>
    <s v="wearables"/>
    <x v="1327"/>
    <d v="2015-05-29T16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"/>
    <n v="116.53333333333333"/>
    <x v="2"/>
    <s v="wearables"/>
    <x v="1328"/>
    <d v="2016-10-14T15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0.81599999999999995"/>
    <n v="45.333333333333336"/>
    <x v="2"/>
    <s v="wearables"/>
    <x v="1329"/>
    <d v="2014-12-02T06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.494285714285713"/>
    <n v="157.46"/>
    <x v="2"/>
    <s v="wearables"/>
    <x v="1330"/>
    <d v="2016-07-02T04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"/>
    <n v="100.5"/>
    <x v="2"/>
    <s v="wearables"/>
    <x v="1331"/>
    <d v="2016-08-17T12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n v="0"/>
    <x v="2"/>
    <s v="wearables"/>
    <x v="1332"/>
    <d v="2017-01-27T01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n v="0"/>
    <x v="2"/>
    <s v="wearables"/>
    <x v="1333"/>
    <d v="2014-07-16T02:33:45"/>
  </r>
  <r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0.754135338345865"/>
    <n v="51.822463768115945"/>
    <x v="2"/>
    <s v="wearables"/>
    <x v="1334"/>
    <d v="2016-03-11T18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19.760000000000002"/>
    <n v="308.75"/>
    <x v="2"/>
    <s v="wearables"/>
    <x v="1335"/>
    <d v="2015-12-05T22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4.947000000000003"/>
    <n v="379.22767857142856"/>
    <x v="2"/>
    <s v="wearables"/>
    <x v="1336"/>
    <d v="2014-12-17T20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.381999999999998"/>
    <n v="176.36428571428573"/>
    <x v="2"/>
    <s v="wearables"/>
    <x v="1337"/>
    <d v="2017-03-03T13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2"/>
    <n v="66.066666666666663"/>
    <x v="2"/>
    <s v="wearables"/>
    <x v="1338"/>
    <d v="2015-08-02T19:17:13"/>
  </r>
  <r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40000000000003"/>
    <n v="89.648648648648646"/>
    <x v="2"/>
    <s v="wearables"/>
    <x v="1339"/>
    <d v="2014-12-08T16:31:55"/>
  </r>
  <r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n v="0"/>
    <x v="2"/>
    <s v="wearables"/>
    <x v="1340"/>
    <d v="2014-08-15T14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.36"/>
    <n v="382.39130434782606"/>
    <x v="2"/>
    <s v="wearables"/>
    <x v="1341"/>
    <d v="2016-10-01T14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.2"/>
    <n v="100"/>
    <x v="2"/>
    <s v="wearables"/>
    <x v="1342"/>
    <d v="2015-07-17T19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.298"/>
    <n v="158.35603715170279"/>
    <x v="2"/>
    <s v="wearables"/>
    <x v="1343"/>
    <d v="2016-08-19T03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7.73333333333335"/>
    <n v="40.762589928057551"/>
    <x v="3"/>
    <s v="nonfiction"/>
    <x v="1344"/>
    <d v="2016-06-30T18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1428571428569"/>
    <x v="3"/>
    <s v="nonfiction"/>
    <x v="1345"/>
    <d v="2014-07-14T19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.32653061224491"/>
    <n v="48.449664429530202"/>
    <x v="3"/>
    <s v="nonfiction"/>
    <x v="1346"/>
    <d v="2013-06-27T01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.2"/>
    <n v="82.41935483870968"/>
    <x v="3"/>
    <s v="nonfiction"/>
    <x v="1347"/>
    <d v="2015-03-07T15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1.87234042553192"/>
    <n v="230.19230769230768"/>
    <x v="3"/>
    <s v="nonfiction"/>
    <x v="1348"/>
    <d v="2014-12-18T12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.2"/>
    <n v="59.360465116279073"/>
    <x v="3"/>
    <s v="nonfiction"/>
    <x v="1349"/>
    <d v="2015-12-16T06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.05"/>
    <n v="66.698717948717942"/>
    <x v="3"/>
    <s v="nonfiction"/>
    <x v="1350"/>
    <d v="2015-12-26T00:18:54"/>
  </r>
  <r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.265"/>
    <n v="168.77500000000001"/>
    <x v="3"/>
    <s v="nonfiction"/>
    <x v="1351"/>
    <d v="2016-02-12T17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.13999999999999"/>
    <n v="59.973568281938327"/>
    <x v="3"/>
    <s v="nonfiction"/>
    <x v="1352"/>
    <d v="2015-09-05T03:59:00"/>
  </r>
  <r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3.6"/>
    <n v="31.80952380952381"/>
    <x v="3"/>
    <s v="nonfiction"/>
    <x v="1353"/>
    <d v="2013-03-11T00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.25"/>
    <n v="24.421875"/>
    <x v="3"/>
    <s v="nonfiction"/>
    <x v="1354"/>
    <d v="2016-06-11T19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2.68"/>
    <n v="25.347107438016529"/>
    <x v="3"/>
    <s v="nonfiction"/>
    <x v="1355"/>
    <d v="2012-11-30T10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2.81058823529412"/>
    <n v="71.443218390804603"/>
    <x v="3"/>
    <s v="nonfiction"/>
    <x v="1356"/>
    <d v="2013-07-05T00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.3"/>
    <n v="38.553846153846152"/>
    <x v="3"/>
    <s v="nonfiction"/>
    <x v="1357"/>
    <d v="2013-03-01T05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1.66666666666667"/>
    <n v="68.367346938775512"/>
    <x v="3"/>
    <s v="nonfiction"/>
    <x v="1358"/>
    <d v="2011-06-25T13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5.75757575757575"/>
    <n v="40.210526315789473"/>
    <x v="3"/>
    <s v="nonfiction"/>
    <x v="1359"/>
    <d v="2011-07-06T19:33:10"/>
  </r>
  <r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.2"/>
    <n v="32.074074074074076"/>
    <x v="3"/>
    <s v="nonfiction"/>
    <x v="1360"/>
    <d v="2012-08-02T21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5.98333333333333"/>
    <n v="28.632575757575758"/>
    <x v="3"/>
    <s v="nonfiction"/>
    <x v="1361"/>
    <d v="2014-06-21T17:12:52"/>
  </r>
  <r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.1"/>
    <n v="43.64"/>
    <x v="3"/>
    <s v="nonfiction"/>
    <x v="1362"/>
    <d v="2013-09-07T22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3"/>
    <d v="2016-02-15T07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8.64285714285714"/>
    <n v="346.04166666666669"/>
    <x v="4"/>
    <s v="rock"/>
    <x v="1364"/>
    <d v="2015-01-07T16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.26666666666667"/>
    <n v="81.739130434782609"/>
    <x v="4"/>
    <s v="rock"/>
    <x v="1365"/>
    <d v="2015-03-16T16:35:52"/>
  </r>
  <r>
    <s v="A musical memorial for Alexi Petersen."/>
    <n v="7500"/>
    <n v="9486.69"/>
    <x v="0"/>
    <s v="US"/>
    <s v="USD"/>
    <n v="1417049663"/>
    <n v="1413158063"/>
    <x v="0"/>
    <n v="147"/>
    <x v="0"/>
    <s v="music/rock"/>
    <n v="126.4892"/>
    <n v="64.535306122448986"/>
    <x v="4"/>
    <s v="rock"/>
    <x v="1366"/>
    <d v="2014-11-27T00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.26"/>
    <n v="63.477777777777774"/>
    <x v="4"/>
    <s v="rock"/>
    <x v="1367"/>
    <d v="2015-11-14T01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0.7"/>
    <n v="63.620689655172413"/>
    <x v="4"/>
    <s v="rock"/>
    <x v="1368"/>
    <d v="2015-06-15T04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.34805315203954"/>
    <n v="83.967068965517228"/>
    <x v="4"/>
    <s v="rock"/>
    <x v="1369"/>
    <d v="2014-04-11T14:15:46"/>
  </r>
  <r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3.66666666666667"/>
    <n v="77.75"/>
    <x v="4"/>
    <s v="rock"/>
    <x v="1370"/>
    <d v="2013-10-16T00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.08672667523932"/>
    <n v="107.07142857142857"/>
    <x v="4"/>
    <s v="rock"/>
    <x v="1371"/>
    <d v="2015-05-07T18:12:22"/>
  </r>
  <r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2"/>
    <d v="2012-07-12T17:45:32"/>
  </r>
  <r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.01"/>
    <n v="201.94230769230768"/>
    <x v="4"/>
    <s v="rock"/>
    <x v="1373"/>
    <d v="2016-12-30T22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.46666666666667"/>
    <n v="43.060606060606062"/>
    <x v="4"/>
    <s v="rock"/>
    <x v="1374"/>
    <d v="2016-03-25T02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.32499999999999"/>
    <n v="62.871559633027523"/>
    <x v="4"/>
    <s v="rock"/>
    <x v="1375"/>
    <d v="2017-01-15T01:35:19"/>
  </r>
  <r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.48648648648648"/>
    <n v="55.607142857142854"/>
    <x v="4"/>
    <s v="rock"/>
    <x v="1376"/>
    <d v="2016-12-03T17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.15384615384616"/>
    <n v="48.70967741935484"/>
    <x v="4"/>
    <s v="rock"/>
    <x v="1377"/>
    <d v="2017-02-03T04:11:00"/>
  </r>
  <r>
    <s v="A psychedelic post rock masterpiece!"/>
    <n v="2000"/>
    <n v="4067"/>
    <x v="0"/>
    <s v="GB"/>
    <s v="GBP"/>
    <n v="1470075210"/>
    <n v="1468779210"/>
    <x v="0"/>
    <n v="133"/>
    <x v="0"/>
    <s v="music/rock"/>
    <n v="203.35"/>
    <n v="30.578947368421051"/>
    <x v="4"/>
    <s v="rock"/>
    <x v="1378"/>
    <d v="2016-08-01T18:13:30"/>
  </r>
  <r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1.6"/>
    <n v="73.907284768211923"/>
    <x v="4"/>
    <s v="rock"/>
    <x v="1379"/>
    <d v="2015-06-05T11:47:56"/>
  </r>
  <r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80"/>
    <d v="2015-06-09T02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.1"/>
    <n v="73.356164383561648"/>
    <x v="4"/>
    <s v="rock"/>
    <x v="1381"/>
    <d v="2016-12-29T05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.3625"/>
    <n v="56.412162162162161"/>
    <x v="4"/>
    <s v="rock"/>
    <x v="1382"/>
    <d v="2013-05-06T19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.40909090909091"/>
    <n v="50.247311827956992"/>
    <x v="4"/>
    <s v="rock"/>
    <x v="1383"/>
    <d v="2016-12-23T01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.08571428571429"/>
    <n v="68.936507936507937"/>
    <x v="4"/>
    <s v="rock"/>
    <x v="1384"/>
    <d v="2015-07-05T17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.406125"/>
    <n v="65.914104477611943"/>
    <x v="4"/>
    <s v="rock"/>
    <x v="1385"/>
    <d v="2016-04-29T12:11:00"/>
  </r>
  <r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8.75"/>
    <n v="62.5"/>
    <x v="4"/>
    <s v="rock"/>
    <x v="1386"/>
    <d v="2015-07-29T15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6.625"/>
    <n v="70.064102564102569"/>
    <x v="4"/>
    <s v="rock"/>
    <x v="1387"/>
    <d v="2015-06-03T04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4.8074"/>
    <n v="60.181874999999998"/>
    <x v="4"/>
    <s v="rock"/>
    <x v="1388"/>
    <d v="2016-10-17T16:14:00"/>
  </r>
  <r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.4"/>
    <n v="21.382352941176471"/>
    <x v="4"/>
    <s v="rock"/>
    <x v="1389"/>
    <d v="2016-08-13T11:32:37"/>
  </r>
  <r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.10714285714286"/>
    <n v="160.78947368421052"/>
    <x v="4"/>
    <s v="rock"/>
    <x v="1390"/>
    <d v="2015-04-27T17:12:00"/>
  </r>
  <r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.2"/>
    <n v="42.384615384615387"/>
    <x v="4"/>
    <s v="rock"/>
    <x v="1391"/>
    <d v="2015-08-22T04:59:00"/>
  </r>
  <r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3.64"/>
    <n v="27.317307692307693"/>
    <x v="4"/>
    <s v="rock"/>
    <x v="1392"/>
    <d v="2016-03-03T03:43:06"/>
  </r>
  <r>
    <s v="Rock n' Roll tales of our times"/>
    <n v="10000"/>
    <n v="10235"/>
    <x v="0"/>
    <s v="US"/>
    <s v="USD"/>
    <n v="1470068523"/>
    <n v="1467476523"/>
    <x v="0"/>
    <n v="52"/>
    <x v="0"/>
    <s v="music/rock"/>
    <n v="102.35"/>
    <n v="196.82692307692307"/>
    <x v="4"/>
    <s v="rock"/>
    <x v="1393"/>
    <d v="2016-08-01T16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.13333333333334"/>
    <n v="53.882352941176471"/>
    <x v="4"/>
    <s v="rock"/>
    <x v="1394"/>
    <d v="2017-03-01T03:00:00"/>
  </r>
  <r>
    <s v="Help Quiet Oaks record their debut album!!!"/>
    <n v="3500"/>
    <n v="3916"/>
    <x v="0"/>
    <s v="US"/>
    <s v="USD"/>
    <n v="1484430481"/>
    <n v="1481838481"/>
    <x v="0"/>
    <n v="82"/>
    <x v="0"/>
    <s v="music/rock"/>
    <n v="111.88571428571429"/>
    <n v="47.756097560975611"/>
    <x v="4"/>
    <s v="rock"/>
    <x v="1395"/>
    <d v="2017-01-14T21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.3"/>
    <n v="88.191780821917803"/>
    <x v="4"/>
    <s v="rock"/>
    <x v="1396"/>
    <d v="2015-02-13T23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3.85"/>
    <n v="72.056962025316452"/>
    <x v="4"/>
    <s v="rock"/>
    <x v="1397"/>
    <d v="2016-10-27T21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09.68181818181819"/>
    <n v="74.246153846153845"/>
    <x v="4"/>
    <s v="rock"/>
    <x v="1398"/>
    <d v="2016-07-05T20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.14444444444445"/>
    <n v="61.701086956521742"/>
    <x v="4"/>
    <s v="rock"/>
    <x v="1399"/>
    <d v="2014-10-07T00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.42857142857142"/>
    <n v="17.235294117647058"/>
    <x v="4"/>
    <s v="rock"/>
    <x v="1400"/>
    <d v="2016-06-12T05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6.52"/>
    <n v="51.720833333333331"/>
    <x v="4"/>
    <s v="rock"/>
    <x v="1401"/>
    <d v="2013-05-26T23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.16"/>
    <n v="24.150442477876105"/>
    <x v="4"/>
    <s v="rock"/>
    <x v="1402"/>
    <d v="2015-05-01T00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2.575"/>
    <n v="62.166666666666664"/>
    <x v="4"/>
    <s v="rock"/>
    <x v="1403"/>
    <d v="2013-07-26T01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"/>
    <n v="48.2"/>
    <x v="3"/>
    <s v="translations"/>
    <x v="1404"/>
    <d v="2015-02-22T12:14:45"/>
  </r>
  <r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.42"/>
    <n v="6.1764705882352944"/>
    <x v="3"/>
    <s v="translations"/>
    <x v="1405"/>
    <d v="2014-11-28T17:20:01"/>
  </r>
  <r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.125"/>
    <n v="5"/>
    <x v="3"/>
    <s v="translations"/>
    <x v="1406"/>
    <d v="2015-12-12T10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0.5"/>
    <n v="7.5"/>
    <x v="3"/>
    <s v="translations"/>
    <x v="1407"/>
    <d v="2014-08-12T12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2"/>
    <n v="12"/>
    <x v="3"/>
    <s v="translations"/>
    <x v="1408"/>
    <d v="2015-11-13T21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n v="0"/>
    <x v="3"/>
    <s v="translations"/>
    <x v="1409"/>
    <d v="2015-01-01T04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2"/>
    <n v="1"/>
    <x v="3"/>
    <s v="translations"/>
    <x v="1410"/>
    <d v="2016-06-03T07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.23333333333333334"/>
    <n v="2.3333333333333335"/>
    <x v="3"/>
    <s v="translations"/>
    <x v="1411"/>
    <d v="2015-02-06T01:25:00"/>
  </r>
  <r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2"/>
    <n v="24.615384615384617"/>
    <x v="3"/>
    <s v="translations"/>
    <x v="1412"/>
    <d v="2014-12-04T01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3"/>
    <d v="2016-02-20T10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.2"/>
    <n v="1"/>
    <x v="3"/>
    <s v="translations"/>
    <x v="1414"/>
    <d v="2017-01-03T06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.181818181818183"/>
    <n v="88.888888888888886"/>
    <x v="3"/>
    <s v="translations"/>
    <x v="1415"/>
    <d v="2015-08-16T16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n v="0"/>
    <x v="3"/>
    <s v="translations"/>
    <x v="1416"/>
    <d v="2015-11-21T23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"/>
    <n v="27.5"/>
    <x v="3"/>
    <s v="translations"/>
    <x v="1417"/>
    <d v="2015-09-15T11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.2"/>
    <n v="6"/>
    <x v="3"/>
    <s v="translations"/>
    <x v="1418"/>
    <d v="2016-02-25T10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3"/>
    <n v="44.5"/>
    <x v="3"/>
    <s v="translations"/>
    <x v="1419"/>
    <d v="2016-10-09T10:56:59"/>
  </r>
  <r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"/>
    <n v="1"/>
    <x v="3"/>
    <s v="translations"/>
    <x v="1420"/>
    <d v="2016-06-28T16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.1"/>
    <n v="100"/>
    <x v="3"/>
    <s v="translations"/>
    <x v="1421"/>
    <d v="2015-02-08T21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.104"/>
    <n v="13"/>
    <x v="3"/>
    <s v="translations"/>
    <x v="1422"/>
    <d v="2016-09-21T05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.33333333333333331"/>
    <n v="100"/>
    <x v="3"/>
    <s v="translations"/>
    <x v="1423"/>
    <d v="2016-01-01T08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.36"/>
    <n v="109.07142857142857"/>
    <x v="3"/>
    <s v="translations"/>
    <x v="1424"/>
    <d v="2016-11-15T18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n v="0"/>
    <x v="3"/>
    <s v="translations"/>
    <x v="1425"/>
    <d v="2015-04-29T03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n v="0"/>
    <x v="3"/>
    <s v="translations"/>
    <x v="1426"/>
    <d v="2015-08-24T09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800000000000008"/>
    <n v="104.75"/>
    <x v="3"/>
    <s v="translations"/>
    <x v="1427"/>
    <d v="2016-09-18T20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5"/>
    <n v="15"/>
    <x v="3"/>
    <s v="translations"/>
    <x v="1428"/>
    <d v="2016-04-02T08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n v="0"/>
    <x v="3"/>
    <s v="translations"/>
    <x v="1429"/>
    <d v="2015-04-10T01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"/>
    <n v="80.599999999999994"/>
    <x v="3"/>
    <s v="translations"/>
    <x v="1430"/>
    <d v="2014-12-19T19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1.94705882352941"/>
    <n v="115.55319148936171"/>
    <x v="3"/>
    <s v="translations"/>
    <x v="1431"/>
    <d v="2015-11-26T06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n v="0"/>
    <x v="3"/>
    <s v="translations"/>
    <x v="1432"/>
    <d v="2015-07-20T18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3"/>
    <n v="80.5"/>
    <x v="3"/>
    <s v="translations"/>
    <x v="1433"/>
    <d v="2016-12-10T11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09"/>
    <n v="744.5454545454545"/>
    <x v="3"/>
    <s v="translations"/>
    <x v="1434"/>
    <d v="2015-06-08T15:00:00"/>
  </r>
  <r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.1"/>
    <n v="7.5"/>
    <x v="3"/>
    <s v="translations"/>
    <x v="1435"/>
    <d v="2015-10-11T18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0.77"/>
    <n v="38.5"/>
    <x v="3"/>
    <s v="translations"/>
    <x v="1436"/>
    <d v="2016-02-21T08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6.9"/>
    <n v="36.68181818181818"/>
    <x v="3"/>
    <s v="translations"/>
    <x v="1437"/>
    <d v="2014-07-13T04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8"/>
    <d v="2016-04-27T13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"/>
    <n v="30"/>
    <x v="3"/>
    <s v="translations"/>
    <x v="1439"/>
    <d v="2015-03-07T19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7E-3"/>
    <n v="1"/>
    <x v="3"/>
    <s v="translations"/>
    <x v="1440"/>
    <d v="2016-05-26T17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"/>
    <n v="673.33333333333337"/>
    <x v="3"/>
    <s v="translations"/>
    <x v="1441"/>
    <d v="2015-09-11T18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n v="0"/>
    <x v="3"/>
    <s v="translations"/>
    <x v="1442"/>
    <d v="2016-05-25T15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n v="0"/>
    <x v="3"/>
    <s v="translations"/>
    <x v="1443"/>
    <d v="2017-01-02T22:13:29"/>
  </r>
  <r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n v="0"/>
    <x v="3"/>
    <s v="translations"/>
    <x v="1444"/>
    <d v="2015-09-12T20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n v="0"/>
    <x v="3"/>
    <s v="translations"/>
    <x v="1445"/>
    <d v="2015-06-14T13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n v="0"/>
    <x v="3"/>
    <s v="translations"/>
    <x v="1446"/>
    <d v="2016-04-21T10:44:38"/>
  </r>
  <r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2"/>
    <n v="25"/>
    <x v="3"/>
    <s v="translations"/>
    <x v="1447"/>
    <d v="2016-07-08T17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n v="0"/>
    <x v="3"/>
    <s v="translations"/>
    <x v="1448"/>
    <d v="2015-05-22T05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n v="0"/>
    <x v="3"/>
    <s v="translations"/>
    <x v="1449"/>
    <d v="2015-05-10T19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E-3"/>
    <n v="1"/>
    <x v="3"/>
    <s v="translations"/>
    <x v="1450"/>
    <d v="2016-02-20T04:06:37"/>
  </r>
  <r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2"/>
    <n v="1"/>
    <x v="3"/>
    <s v="translations"/>
    <x v="1451"/>
    <d v="2014-11-19T00:00:59"/>
  </r>
  <r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n v="0"/>
    <x v="3"/>
    <s v="translations"/>
    <x v="1452"/>
    <d v="2014-07-28T16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n v="0"/>
    <x v="3"/>
    <s v="translations"/>
    <x v="1453"/>
    <d v="2017-04-15T15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0.8571428571428571"/>
    <n v="15"/>
    <x v="3"/>
    <s v="translations"/>
    <x v="1454"/>
    <d v="2016-04-24T21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0.5"/>
    <n v="225"/>
    <x v="3"/>
    <s v="translations"/>
    <x v="1455"/>
    <d v="2014-09-05T13:39:00"/>
  </r>
  <r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"/>
    <n v="48.333333333333336"/>
    <x v="3"/>
    <s v="translations"/>
    <x v="1456"/>
    <d v="2017-01-03T16:02:45"/>
  </r>
  <r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n v="0"/>
    <x v="3"/>
    <s v="translations"/>
    <x v="1457"/>
    <d v="2015-11-11T22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n v="0"/>
    <x v="3"/>
    <s v="translations"/>
    <x v="1458"/>
    <d v="2014-08-11T04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n v="0"/>
    <x v="3"/>
    <s v="translations"/>
    <x v="1459"/>
    <d v="2015-12-02T17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n v="0"/>
    <x v="3"/>
    <s v="translations"/>
    <x v="1460"/>
    <d v="2014-11-30T23:45:00"/>
  </r>
  <r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.24460000000001"/>
    <n v="44.66673529411765"/>
    <x v="3"/>
    <s v="radio &amp; podcasts"/>
    <x v="1461"/>
    <d v="2014-10-21T00:00:00"/>
  </r>
  <r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8.5175"/>
    <n v="28.937999999999999"/>
    <x v="3"/>
    <s v="radio &amp; podcasts"/>
    <x v="1462"/>
    <d v="2013-04-10T15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7.66666666666666"/>
    <n v="35.44"/>
    <x v="3"/>
    <s v="radio &amp; podcasts"/>
    <x v="1463"/>
    <d v="2013-04-07T20:52:18"/>
  </r>
  <r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.19999999999999"/>
    <n v="34.871794871794869"/>
    <x v="3"/>
    <s v="radio &amp; podcasts"/>
    <x v="1464"/>
    <d v="2013-02-16T15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.41449999999998"/>
    <n v="52.622732513451197"/>
    <x v="3"/>
    <s v="radio &amp; podcasts"/>
    <x v="1465"/>
    <d v="2012-03-22T03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7.8773125"/>
    <n v="69.598266129032254"/>
    <x v="3"/>
    <s v="radio &amp; podcasts"/>
    <x v="1466"/>
    <d v="2016-01-12T05:00:00"/>
  </r>
  <r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.08"/>
    <n v="76.72"/>
    <x v="3"/>
    <s v="radio &amp; podcasts"/>
    <x v="1467"/>
    <d v="2012-03-25T18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.36842105263158"/>
    <n v="33.191126279863482"/>
    <x v="3"/>
    <s v="radio &amp; podcasts"/>
    <x v="1468"/>
    <d v="2011-06-12T00:20:49"/>
  </r>
  <r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.42485875706215"/>
    <n v="149.46417445482865"/>
    <x v="3"/>
    <s v="radio &amp; podcasts"/>
    <x v="1469"/>
    <d v="2013-02-15T14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.13333333333334"/>
    <n v="23.172839506172838"/>
    <x v="3"/>
    <s v="radio &amp; podcasts"/>
    <x v="1470"/>
    <d v="2012-12-28T19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3.840625"/>
    <n v="96.877551020408163"/>
    <x v="3"/>
    <s v="radio &amp; podcasts"/>
    <x v="1471"/>
    <d v="2015-04-09T22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8.70400000000001"/>
    <n v="103.20238095238095"/>
    <x v="3"/>
    <s v="radio &amp; podcasts"/>
    <x v="1472"/>
    <d v="2013-10-16T13:01:43"/>
  </r>
  <r>
    <s v="Public Radio Project"/>
    <n v="1500"/>
    <n v="1807.74"/>
    <x v="0"/>
    <s v="US"/>
    <s v="USD"/>
    <n v="1330644639"/>
    <n v="1328052639"/>
    <x v="1"/>
    <n v="47"/>
    <x v="0"/>
    <s v="publishing/radio &amp; podcasts"/>
    <n v="120.51600000000001"/>
    <n v="38.462553191489363"/>
    <x v="3"/>
    <s v="radio &amp; podcasts"/>
    <x v="1473"/>
    <d v="2012-03-01T23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.26666666666667"/>
    <n v="44.315789473684212"/>
    <x v="3"/>
    <s v="radio &amp; podcasts"/>
    <x v="1474"/>
    <d v="2013-09-13T17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8.66966666666667"/>
    <n v="64.173356009070289"/>
    <x v="3"/>
    <s v="radio &amp; podcasts"/>
    <x v="1475"/>
    <d v="2014-12-20T04:59:00"/>
  </r>
  <r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1.55466666666666"/>
    <n v="43.333275109170302"/>
    <x v="3"/>
    <s v="radio &amp; podcasts"/>
    <x v="1476"/>
    <d v="2011-09-10T01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.31"/>
    <n v="90.495934959349597"/>
    <x v="3"/>
    <s v="radio &amp; podcasts"/>
    <x v="1477"/>
    <d v="2011-12-23T03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1.6142199999999"/>
    <n v="29.187190495010373"/>
    <x v="3"/>
    <s v="radio &amp; podcasts"/>
    <x v="1478"/>
    <d v="2013-05-14T20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.375"/>
    <n v="30.95774647887324"/>
    <x v="3"/>
    <s v="radio &amp; podcasts"/>
    <x v="1479"/>
    <d v="2014-05-10T03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.04040000000001"/>
    <n v="92.157795275590544"/>
    <x v="3"/>
    <s v="radio &amp; podcasts"/>
    <x v="1480"/>
    <d v="2013-07-26T17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"/>
    <n v="17.5"/>
    <x v="3"/>
    <s v="fiction"/>
    <x v="1481"/>
    <d v="2013-11-02T22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.1"/>
    <n v="5"/>
    <x v="3"/>
    <s v="fiction"/>
    <x v="1482"/>
    <d v="2012-09-07T07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0.7142857142857143"/>
    <n v="25"/>
    <x v="3"/>
    <s v="fiction"/>
    <x v="1483"/>
    <d v="2016-07-22T04:37:55"/>
  </r>
  <r>
    <s v="The mussings of an old wizard"/>
    <n v="2000"/>
    <n v="0"/>
    <x v="2"/>
    <s v="US"/>
    <s v="USD"/>
    <n v="1342882260"/>
    <n v="1337834963"/>
    <x v="0"/>
    <n v="0"/>
    <x v="1"/>
    <s v="publishing/fiction"/>
    <n v="0"/>
    <n v="0"/>
    <x v="3"/>
    <s v="fiction"/>
    <x v="1484"/>
    <d v="2012-07-21T14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5"/>
    <n v="50"/>
    <x v="3"/>
    <s v="fiction"/>
    <x v="1485"/>
    <d v="2015-06-20T19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.24"/>
    <n v="16"/>
    <x v="3"/>
    <s v="fiction"/>
    <x v="1486"/>
    <d v="2015-02-27T04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n v="0"/>
    <x v="3"/>
    <s v="fiction"/>
    <x v="1487"/>
    <d v="2016-08-02T22:01:11"/>
  </r>
  <r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"/>
    <n v="60"/>
    <x v="3"/>
    <s v="fiction"/>
    <x v="1488"/>
    <d v="2014-01-05T13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n v="0"/>
    <x v="3"/>
    <s v="fiction"/>
    <x v="1489"/>
    <d v="2012-11-15T15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0.862068965517242"/>
    <n v="47.10526315789474"/>
    <x v="3"/>
    <s v="fiction"/>
    <x v="1490"/>
    <d v="2013-10-02T13:27:54"/>
  </r>
  <r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39"/>
    <n v="100"/>
    <x v="3"/>
    <s v="fiction"/>
    <x v="1491"/>
    <d v="2015-02-15T15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0.75"/>
    <n v="15"/>
    <x v="3"/>
    <s v="fiction"/>
    <x v="1492"/>
    <d v="2011-06-18T21:14:06"/>
  </r>
  <r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n v="0"/>
    <x v="3"/>
    <s v="fiction"/>
    <x v="1493"/>
    <d v="2013-06-16T20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9"/>
    <n v="40.454545454545453"/>
    <x v="3"/>
    <s v="fiction"/>
    <x v="1494"/>
    <d v="2015-04-03T15:38:00"/>
  </r>
  <r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n v="0"/>
    <x v="3"/>
    <s v="fiction"/>
    <x v="1495"/>
    <d v="2011-08-27T18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n v="0"/>
    <x v="3"/>
    <s v="fiction"/>
    <x v="1496"/>
    <d v="2014-09-16T11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1E-3"/>
    <n v="1"/>
    <x v="3"/>
    <s v="fiction"/>
    <x v="1497"/>
    <d v="2013-07-31T19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"/>
    <n v="19"/>
    <x v="3"/>
    <s v="fiction"/>
    <x v="1498"/>
    <d v="2014-09-03T23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.25"/>
    <n v="5"/>
    <x v="3"/>
    <s v="fiction"/>
    <x v="1499"/>
    <d v="2016-08-05T00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.035714285714285"/>
    <n v="46.733333333333334"/>
    <x v="3"/>
    <s v="fiction"/>
    <x v="1500"/>
    <d v="2013-05-01T21:42:37"/>
  </r>
  <r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.33076923076922"/>
    <n v="97.731073446327684"/>
    <x v="8"/>
    <s v="photobooks"/>
    <x v="1501"/>
    <d v="2015-07-08T14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.44545454545455"/>
    <n v="67.835866261398181"/>
    <x v="8"/>
    <s v="photobooks"/>
    <x v="1502"/>
    <d v="2016-03-25T22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7.89146666666667"/>
    <n v="56.98492957746479"/>
    <x v="8"/>
    <s v="photobooks"/>
    <x v="1503"/>
    <d v="2016-10-23T08:20:01"/>
  </r>
  <r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7.93846153846152"/>
    <n v="67.159851301115239"/>
    <x v="8"/>
    <s v="photobooks"/>
    <x v="1504"/>
    <d v="2014-06-10T08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3.58125"/>
    <n v="48.037681159420288"/>
    <x v="8"/>
    <s v="photobooks"/>
    <x v="1505"/>
    <d v="2016-03-22T20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.4"/>
    <n v="38.860465116279073"/>
    <x v="8"/>
    <s v="photobooks"/>
    <x v="1506"/>
    <d v="2014-07-24T18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1818181818187"/>
    <x v="8"/>
    <s v="photobooks"/>
    <x v="1507"/>
    <d v="2010-05-15T08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0.76216216216216"/>
    <n v="97.113744075829388"/>
    <x v="8"/>
    <s v="photobooks"/>
    <x v="1508"/>
    <d v="2014-06-27T14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3.64125714285714"/>
    <n v="110.39397959183674"/>
    <x v="8"/>
    <s v="photobooks"/>
    <x v="1509"/>
    <d v="2017-02-14T22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.035"/>
    <n v="39.91506172839506"/>
    <x v="8"/>
    <s v="photobooks"/>
    <x v="1510"/>
    <d v="2014-07-19T09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1.79285714285714"/>
    <n v="75.975728155339809"/>
    <x v="8"/>
    <s v="photobooks"/>
    <x v="1511"/>
    <d v="2015-11-18T15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8.7714285714286"/>
    <n v="58.379104477611939"/>
    <x v="8"/>
    <s v="photobooks"/>
    <x v="1512"/>
    <d v="2017-02-05T16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.01875000000001"/>
    <n v="55.82093023255814"/>
    <x v="8"/>
    <s v="photobooks"/>
    <x v="1513"/>
    <d v="2014-07-16T15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.476"/>
    <n v="151.24431818181819"/>
    <x v="8"/>
    <s v="photobooks"/>
    <x v="1514"/>
    <d v="2015-09-27T14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.18899999999999"/>
    <n v="849.67027027027029"/>
    <x v="8"/>
    <s v="photobooks"/>
    <x v="1515"/>
    <d v="2016-03-16T05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8.65882352941176"/>
    <n v="159.24137931034483"/>
    <x v="8"/>
    <s v="photobooks"/>
    <x v="1516"/>
    <d v="2016-10-06T14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1.97999999999999"/>
    <n v="39.507317073170732"/>
    <x v="8"/>
    <s v="photobooks"/>
    <x v="1517"/>
    <d v="2014-12-06T06:00:00"/>
  </r>
  <r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.36666666666667"/>
    <n v="130.52966101694915"/>
    <x v="8"/>
    <s v="photobooks"/>
    <x v="1518"/>
    <d v="2014-05-31T19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.36388888888889"/>
    <n v="64.156896551724131"/>
    <x v="8"/>
    <s v="photobooks"/>
    <x v="1519"/>
    <d v="2014-06-20T21:59:00"/>
  </r>
  <r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.47222222222223"/>
    <n v="111.52694610778443"/>
    <x v="8"/>
    <s v="photobooks"/>
    <x v="1520"/>
    <d v="2014-12-19T04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6.81333333333333"/>
    <n v="170.44680851063831"/>
    <x v="8"/>
    <s v="photobooks"/>
    <x v="1521"/>
    <d v="2016-06-07T04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8.96574712643678"/>
    <n v="133.7391592920354"/>
    <x v="8"/>
    <s v="photobooks"/>
    <x v="1522"/>
    <d v="2014-10-17T19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4.84324324324324"/>
    <n v="95.834024896265561"/>
    <x v="8"/>
    <s v="photobooks"/>
    <x v="1523"/>
    <d v="2014-12-23T00:00:00"/>
  </r>
  <r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7"/>
    <n v="221.78571428571428"/>
    <x v="8"/>
    <s v="photobooks"/>
    <x v="1524"/>
    <d v="2017-02-20T12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.0057692307692"/>
    <n v="32.315357142857138"/>
    <x v="8"/>
    <s v="photobooks"/>
    <x v="1525"/>
    <d v="2016-08-18T16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.32608695652173"/>
    <n v="98.839285714285708"/>
    <x v="8"/>
    <s v="photobooks"/>
    <x v="1526"/>
    <d v="2016-01-19T06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.44428571428571"/>
    <n v="55.222142857142863"/>
    <x v="8"/>
    <s v="photobooks"/>
    <x v="1527"/>
    <d v="2017-03-14T13:24:46"/>
  </r>
  <r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1.56666666666666"/>
    <n v="52.793750000000003"/>
    <x v="8"/>
    <s v="photobooks"/>
    <x v="1528"/>
    <d v="2017-02-01T00:00:00"/>
  </r>
  <r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0.67894736842105"/>
    <n v="135.66666666666666"/>
    <x v="8"/>
    <s v="photobooks"/>
    <x v="1529"/>
    <d v="2015-03-19T14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4.8257142857143"/>
    <n v="53.991990846681922"/>
    <x v="8"/>
    <s v="photobooks"/>
    <x v="1530"/>
    <d v="2015-10-23T18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5.95744680851064"/>
    <n v="56.643835616438359"/>
    <x v="8"/>
    <s v="photobooks"/>
    <x v="1531"/>
    <d v="2014-12-01T03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.02"/>
    <n v="82.316326530612244"/>
    <x v="8"/>
    <s v="photobooks"/>
    <x v="1532"/>
    <d v="2016-02-15T15:00:00"/>
  </r>
  <r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.13999999999999"/>
    <n v="88.26081081081081"/>
    <x v="8"/>
    <s v="photobooks"/>
    <x v="1533"/>
    <d v="2016-05-02T03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7.73333333333335"/>
    <n v="84.905149051490511"/>
    <x v="8"/>
    <s v="photobooks"/>
    <x v="1534"/>
    <d v="2015-09-04T16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.42500000000001"/>
    <n v="48.154545454545456"/>
    <x v="8"/>
    <s v="photobooks"/>
    <x v="1535"/>
    <d v="2016-05-23T22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.30841666666666"/>
    <n v="66.015406593406595"/>
    <x v="8"/>
    <s v="photobooks"/>
    <x v="1536"/>
    <d v="2015-08-27T19:15:10"/>
  </r>
  <r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79.9"/>
    <n v="96.375"/>
    <x v="8"/>
    <s v="photobooks"/>
    <x v="1537"/>
    <d v="2016-08-06T18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2.62857142857143"/>
    <n v="156.17391304347825"/>
    <x v="8"/>
    <s v="photobooks"/>
    <x v="1538"/>
    <d v="2015-01-22T18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5.98609999999999"/>
    <n v="95.764859154929582"/>
    <x v="8"/>
    <s v="photobooks"/>
    <x v="1539"/>
    <d v="2017-01-03T22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7.86666666666666"/>
    <n v="180.40816326530611"/>
    <x v="8"/>
    <s v="photobooks"/>
    <x v="1540"/>
    <d v="2014-11-26T01:15:00"/>
  </r>
  <r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3E-2"/>
    <n v="3"/>
    <x v="8"/>
    <s v="nature"/>
    <x v="1541"/>
    <d v="2014-12-31T17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2"/>
    <d v="2015-06-30T23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.44444444444444442"/>
    <n v="10"/>
    <x v="8"/>
    <s v="nature"/>
    <x v="1543"/>
    <d v="2014-11-22T13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n v="0"/>
    <x v="8"/>
    <s v="nature"/>
    <x v="1544"/>
    <d v="2015-04-01T00:18:00"/>
  </r>
  <r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3E-2"/>
    <n v="1"/>
    <x v="8"/>
    <s v="nature"/>
    <x v="1545"/>
    <d v="2015-03-02T21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8.9"/>
    <n v="26.272727272727273"/>
    <x v="8"/>
    <s v="nature"/>
    <x v="1546"/>
    <d v="2014-09-17T05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n v="0"/>
    <x v="8"/>
    <s v="nature"/>
    <x v="1547"/>
    <d v="2017-02-23T10:14:42"/>
  </r>
  <r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2"/>
    <n v="60"/>
    <x v="8"/>
    <s v="nature"/>
    <x v="1548"/>
    <d v="2015-11-08T22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3333333333332"/>
    <x v="8"/>
    <s v="nature"/>
    <x v="1549"/>
    <d v="2015-11-03T04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.466666666666667"/>
    <n v="14.428571428571429"/>
    <x v="8"/>
    <s v="nature"/>
    <x v="1550"/>
    <d v="2016-05-12T10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n v="0"/>
    <x v="8"/>
    <s v="nature"/>
    <x v="1551"/>
    <d v="2015-05-27T19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.186046511627907"/>
    <n v="132.1875"/>
    <x v="8"/>
    <s v="nature"/>
    <x v="1552"/>
    <d v="2014-10-01T03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n v="0"/>
    <x v="8"/>
    <s v="nature"/>
    <x v="1553"/>
    <d v="2015-09-02T06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n v="0"/>
    <x v="8"/>
    <s v="nature"/>
    <x v="1554"/>
    <d v="2015-08-02T06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n v="0"/>
    <x v="8"/>
    <s v="nature"/>
    <x v="1555"/>
    <d v="2015-09-17T17:00:00"/>
  </r>
  <r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.133333333333333"/>
    <n v="56.416666666666664"/>
    <x v="8"/>
    <s v="nature"/>
    <x v="1556"/>
    <d v="2016-07-04T03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7"/>
    <d v="2014-09-20T15:40:33"/>
  </r>
  <r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7"/>
    <n v="11.666666666666666"/>
    <x v="8"/>
    <s v="nature"/>
    <x v="1558"/>
    <d v="2015-08-28T12:12:00"/>
  </r>
  <r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.33333333333333331"/>
    <n v="50"/>
    <x v="8"/>
    <s v="nature"/>
    <x v="1559"/>
    <d v="2015-04-29T01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"/>
    <n v="23.5"/>
    <x v="8"/>
    <s v="nature"/>
    <x v="1560"/>
    <d v="2014-11-13T01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0.67"/>
    <n v="67"/>
    <x v="3"/>
    <s v="art books"/>
    <x v="1561"/>
    <d v="2013-11-07T02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n v="0"/>
    <x v="3"/>
    <s v="art books"/>
    <x v="1562"/>
    <d v="2009-12-02T00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7"/>
    <n v="42.5"/>
    <x v="3"/>
    <s v="art books"/>
    <x v="1563"/>
    <d v="2014-03-14T16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.1"/>
    <n v="10"/>
    <x v="3"/>
    <s v="art books"/>
    <x v="1564"/>
    <d v="2015-05-28T20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"/>
    <n v="100"/>
    <x v="3"/>
    <s v="art books"/>
    <x v="1565"/>
    <d v="2011-06-08T17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.25"/>
    <n v="108.05084745762711"/>
    <x v="3"/>
    <s v="art books"/>
    <x v="1566"/>
    <d v="2016-07-27T22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"/>
    <n v="26.923076923076923"/>
    <x v="3"/>
    <s v="art books"/>
    <x v="1567"/>
    <d v="2014-02-17T00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3.64"/>
    <n v="155"/>
    <x v="3"/>
    <s v="art books"/>
    <x v="1568"/>
    <d v="2014-12-24T01:29:45"/>
  </r>
  <r>
    <s v="to be removed"/>
    <n v="30000"/>
    <n v="0"/>
    <x v="1"/>
    <s v="US"/>
    <s v="USD"/>
    <n v="1369498714"/>
    <n v="1366906714"/>
    <x v="0"/>
    <n v="0"/>
    <x v="1"/>
    <s v="publishing/art books"/>
    <n v="0"/>
    <n v="0"/>
    <x v="3"/>
    <s v="art books"/>
    <x v="1569"/>
    <d v="2013-05-25T16:18:34"/>
  </r>
  <r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.4"/>
    <n v="47.769230769230766"/>
    <x v="3"/>
    <s v="art books"/>
    <x v="1570"/>
    <d v="2016-04-08T18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0.66115702479338845"/>
    <n v="20"/>
    <x v="3"/>
    <s v="art books"/>
    <x v="1571"/>
    <d v="2015-06-19T18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66666666666664"/>
    <x v="3"/>
    <s v="art books"/>
    <x v="1572"/>
    <d v="2016-02-28T23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9"/>
    <n v="74.333333333333329"/>
    <x v="3"/>
    <s v="art books"/>
    <x v="1573"/>
    <d v="2017-04-01T03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6"/>
    <n v="84.333333333333329"/>
    <x v="3"/>
    <s v="art books"/>
    <x v="1574"/>
    <d v="2015-02-17T22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2.91"/>
    <n v="65.457142857142856"/>
    <x v="3"/>
    <s v="art books"/>
    <x v="1575"/>
    <d v="2014-07-09T12:34:56"/>
  </r>
  <r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6"/>
    <d v="2015-06-30T21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0.55000000000000004"/>
    <n v="27.5"/>
    <x v="3"/>
    <s v="art books"/>
    <x v="1577"/>
    <d v="2012-07-24T20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0.80653663679494"/>
    <n v="51.25"/>
    <x v="3"/>
    <s v="art books"/>
    <x v="1578"/>
    <d v="2010-09-02T02:00:00"/>
  </r>
  <r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0.84008400840084008"/>
    <n v="14"/>
    <x v="3"/>
    <s v="art books"/>
    <x v="1579"/>
    <d v="2013-08-28T23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n v="0"/>
    <x v="3"/>
    <s v="art books"/>
    <x v="1580"/>
    <d v="2012-05-21T01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0.5"/>
    <n v="5"/>
    <x v="8"/>
    <s v="places"/>
    <x v="1581"/>
    <d v="2015-12-19T10:46:30"/>
  </r>
  <r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3000000000000007"/>
    <n v="31"/>
    <x v="8"/>
    <s v="places"/>
    <x v="1582"/>
    <d v="2015-10-26T21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4999999999999997E-2"/>
    <n v="15"/>
    <x v="8"/>
    <s v="places"/>
    <x v="1583"/>
    <d v="2014-09-25T21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n v="0"/>
    <x v="8"/>
    <s v="places"/>
    <x v="1584"/>
    <d v="2014-05-30T15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666666666666"/>
    <x v="8"/>
    <s v="places"/>
    <x v="1585"/>
    <d v="2016-12-25T11:00:00"/>
  </r>
  <r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n v="0"/>
    <x v="8"/>
    <s v="places"/>
    <x v="1586"/>
    <d v="2015-04-05T01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2"/>
    <n v="1"/>
    <x v="8"/>
    <s v="places"/>
    <x v="1587"/>
    <d v="2014-12-13T22:49:25"/>
  </r>
  <r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n v="0"/>
    <x v="8"/>
    <s v="places"/>
    <x v="1588"/>
    <d v="2015-01-31T20:12:00"/>
  </r>
  <r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n v="0"/>
    <x v="8"/>
    <s v="places"/>
    <x v="1589"/>
    <d v="2015-10-09T23:38:06"/>
  </r>
  <r>
    <s v="Discover Italy through photography."/>
    <n v="60000"/>
    <n v="1020"/>
    <x v="2"/>
    <s v="IT"/>
    <s v="EUR"/>
    <n v="1443040464"/>
    <n v="1440448464"/>
    <x v="0"/>
    <n v="2"/>
    <x v="1"/>
    <s v="photography/places"/>
    <n v="1.7"/>
    <n v="510"/>
    <x v="8"/>
    <s v="places"/>
    <x v="1590"/>
    <d v="2015-09-23T20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.228571428571428"/>
    <n v="44.478260869565219"/>
    <x v="8"/>
    <s v="places"/>
    <x v="1591"/>
    <d v="2016-04-03T16:25:41"/>
  </r>
  <r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n v="0"/>
    <x v="8"/>
    <s v="places"/>
    <x v="1592"/>
    <d v="2015-03-28T00:44:45"/>
  </r>
  <r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6E-2"/>
    <n v="1"/>
    <x v="8"/>
    <s v="places"/>
    <x v="1593"/>
    <d v="2015-02-28T20:17:35"/>
  </r>
  <r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0.5"/>
    <n v="20.5"/>
    <x v="8"/>
    <s v="places"/>
    <x v="1594"/>
    <d v="2016-05-15T16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.28000000000000003"/>
    <n v="40"/>
    <x v="8"/>
    <s v="places"/>
    <x v="1595"/>
    <d v="2014-06-18T20:13:00"/>
  </r>
  <r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5"/>
    <n v="25"/>
    <x v="8"/>
    <s v="places"/>
    <x v="1596"/>
    <d v="2014-12-13T11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n v="0"/>
    <x v="8"/>
    <s v="places"/>
    <x v="1597"/>
    <d v="2016-09-20T08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.125"/>
    <n v="1"/>
    <x v="8"/>
    <s v="places"/>
    <x v="1598"/>
    <d v="2015-07-26T16:00:58"/>
  </r>
  <r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n v="0"/>
    <x v="8"/>
    <s v="places"/>
    <x v="1599"/>
    <d v="2016-04-08T11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"/>
    <n v="40.777777777777779"/>
    <x v="8"/>
    <s v="places"/>
    <x v="1600"/>
    <d v="2014-07-15T05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.2492"/>
    <n v="48.325535714285714"/>
    <x v="4"/>
    <s v="rock"/>
    <x v="1601"/>
    <d v="2011-05-05T02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.16666666666667"/>
    <n v="46.953125"/>
    <x v="4"/>
    <s v="rock"/>
    <x v="1602"/>
    <d v="2011-10-14T23:00:00"/>
  </r>
  <r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.033"/>
    <n v="66.688666666666663"/>
    <x v="4"/>
    <s v="rock"/>
    <x v="1603"/>
    <d v="2012-01-28T04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.10714285714286"/>
    <n v="48.842857142857142"/>
    <x v="4"/>
    <s v="rock"/>
    <x v="1604"/>
    <d v="2012-03-17T19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0.69333333333333"/>
    <n v="137.30909090909091"/>
    <x v="4"/>
    <s v="rock"/>
    <x v="1605"/>
    <d v="2011-08-01T07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.004125"/>
    <n v="87.829673913043479"/>
    <x v="4"/>
    <s v="rock"/>
    <x v="1606"/>
    <d v="2011-03-24T01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.11000000000001"/>
    <n v="70.785365853658533"/>
    <x v="4"/>
    <s v="rock"/>
    <x v="1607"/>
    <d v="2012-06-14T19:24:11"/>
  </r>
  <r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.25"/>
    <n v="52.826086956521742"/>
    <x v="4"/>
    <s v="rock"/>
    <x v="1608"/>
    <d v="2014-01-01T05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.33333333333333"/>
    <n v="443.75"/>
    <x v="4"/>
    <s v="rock"/>
    <x v="1609"/>
    <d v="2011-11-02T08:00:00"/>
  </r>
  <r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1.85000000000002"/>
    <n v="48.544642857142854"/>
    <x v="4"/>
    <s v="rock"/>
    <x v="1610"/>
    <d v="2012-12-15T22:11:50"/>
  </r>
  <r>
    <s v="Skelton-Luns CD/7&quot; No Big Deal."/>
    <n v="800"/>
    <n v="1001"/>
    <x v="0"/>
    <s v="US"/>
    <s v="USD"/>
    <n v="1370390432"/>
    <n v="1368576032"/>
    <x v="0"/>
    <n v="27"/>
    <x v="0"/>
    <s v="music/rock"/>
    <n v="125.125"/>
    <n v="37.074074074074076"/>
    <x v="4"/>
    <s v="rock"/>
    <x v="1611"/>
    <d v="2013-06-05T00:00:32"/>
  </r>
  <r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"/>
    <n v="50"/>
    <x v="4"/>
    <s v="rock"/>
    <x v="1612"/>
    <d v="2013-01-02T20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1.5"/>
    <n v="39.03846153846154"/>
    <x v="4"/>
    <s v="rock"/>
    <x v="1613"/>
    <d v="2012-07-22T01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2.7"/>
    <n v="66.688311688311686"/>
    <x v="4"/>
    <s v="rock"/>
    <x v="1614"/>
    <d v="2014-08-03T17:00:00"/>
  </r>
  <r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.125"/>
    <n v="67.132352941176464"/>
    <x v="4"/>
    <s v="rock"/>
    <x v="1615"/>
    <d v="2011-12-13T02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.2"/>
    <n v="66.369426751592357"/>
    <x v="4"/>
    <s v="rock"/>
    <x v="1616"/>
    <d v="2012-11-22T22:00:00"/>
  </r>
  <r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5.85714285714286"/>
    <n v="64.620253164556956"/>
    <x v="4"/>
    <s v="rock"/>
    <x v="1617"/>
    <d v="2013-11-01T19:00:00"/>
  </r>
  <r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.06666666666666"/>
    <n v="58.370370370370374"/>
    <x v="4"/>
    <s v="rock"/>
    <x v="1618"/>
    <d v="2013-03-08T15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.33333333333334"/>
    <n v="86.956521739130437"/>
    <x v="4"/>
    <s v="rock"/>
    <x v="1619"/>
    <d v="2014-09-15T04:28:06"/>
  </r>
  <r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3"/>
    <n v="66.470588235294116"/>
    <x v="4"/>
    <s v="rock"/>
    <x v="1620"/>
    <d v="2013-02-23T08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.2"/>
    <n v="163.78378378378378"/>
    <x v="4"/>
    <s v="rock"/>
    <x v="1621"/>
    <d v="2012-05-28T03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1.72463768115942"/>
    <n v="107.98461538461538"/>
    <x v="4"/>
    <s v="rock"/>
    <x v="1622"/>
    <d v="2014-12-17T07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.06666666666666"/>
    <n v="42.111111111111114"/>
    <x v="4"/>
    <s v="rock"/>
    <x v="1623"/>
    <d v="2013-08-27T16:31:29"/>
  </r>
  <r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4"/>
    <d v="2013-01-09T08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.33333333333334"/>
    <n v="112.01923076923077"/>
    <x v="4"/>
    <s v="rock"/>
    <x v="1625"/>
    <d v="2012-09-11T16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.1875"/>
    <n v="74.953703703703709"/>
    <x v="4"/>
    <s v="rock"/>
    <x v="1626"/>
    <d v="2013-12-01T21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78947368421055"/>
    <x v="4"/>
    <s v="rock"/>
    <x v="1627"/>
    <d v="2012-11-26T04:59:00"/>
  </r>
  <r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0.925"/>
    <n v="45.875"/>
    <x v="4"/>
    <s v="rock"/>
    <x v="1628"/>
    <d v="2014-06-17T17:41:22"/>
  </r>
  <r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3.66666666666667"/>
    <n v="75.853658536585371"/>
    <x v="4"/>
    <s v="rock"/>
    <x v="1629"/>
    <d v="2014-02-20T20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.25"/>
    <n v="84.206349206349202"/>
    <x v="4"/>
    <s v="rock"/>
    <x v="1630"/>
    <d v="2012-03-02T06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5.91"/>
    <n v="117.22556390977444"/>
    <x v="4"/>
    <s v="rock"/>
    <x v="1631"/>
    <d v="2012-10-12T20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1.625"/>
    <n v="86.489361702127653"/>
    <x v="4"/>
    <s v="rock"/>
    <x v="1632"/>
    <d v="2011-09-24T08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379310344828"/>
    <x v="4"/>
    <s v="rock"/>
    <x v="1633"/>
    <d v="2012-01-16T05:00:00"/>
  </r>
  <r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0.5"/>
    <n v="62.8125"/>
    <x v="4"/>
    <s v="rock"/>
    <x v="1634"/>
    <d v="2011-06-02T05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.3"/>
    <n v="67.729729729729726"/>
    <x v="4"/>
    <s v="rock"/>
    <x v="1635"/>
    <d v="2016-07-11T20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3.55555555555556"/>
    <n v="53.5632183908046"/>
    <x v="4"/>
    <s v="rock"/>
    <x v="1636"/>
    <d v="2011-06-12T04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3.8"/>
    <n v="34.6"/>
    <x v="4"/>
    <s v="rock"/>
    <x v="1637"/>
    <d v="2009-12-31T23:39:00"/>
  </r>
  <r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88888888888886"/>
    <x v="4"/>
    <s v="rock"/>
    <x v="1638"/>
    <d v="2013-02-28T21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36842105263165"/>
    <x v="4"/>
    <s v="rock"/>
    <x v="1639"/>
    <d v="2012-03-03T15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69.86"/>
    <n v="39.967058823529413"/>
    <x v="4"/>
    <s v="rock"/>
    <x v="1640"/>
    <d v="2010-08-03T01:59:00"/>
  </r>
  <r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.4"/>
    <n v="97.5"/>
    <x v="4"/>
    <s v="pop"/>
    <x v="1641"/>
    <d v="2014-12-19T14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57142857142854"/>
    <x v="4"/>
    <s v="pop"/>
    <x v="1642"/>
    <d v="2011-06-14T00:35:27"/>
  </r>
  <r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4.7"/>
    <n v="168.51351351351352"/>
    <x v="4"/>
    <s v="pop"/>
    <x v="1643"/>
    <d v="2012-09-24T19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09.5"/>
    <n v="85.546875"/>
    <x v="4"/>
    <s v="pop"/>
    <x v="1644"/>
    <d v="2012-11-22T02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0.8"/>
    <n v="554"/>
    <x v="4"/>
    <s v="pop"/>
    <x v="1645"/>
    <d v="2013-09-18T14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.2"/>
    <n v="26.554216867469879"/>
    <x v="4"/>
    <s v="pop"/>
    <x v="1646"/>
    <d v="2014-08-14T18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4.72"/>
    <n v="113.82608695652173"/>
    <x v="4"/>
    <s v="pop"/>
    <x v="1647"/>
    <d v="2012-06-09T09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.26086956521739"/>
    <n v="32.011111111111113"/>
    <x v="4"/>
    <s v="pop"/>
    <x v="1648"/>
    <d v="2011-03-20T15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0.58763157894737"/>
    <n v="47.189259259259259"/>
    <x v="4"/>
    <s v="pop"/>
    <x v="1649"/>
    <d v="2014-05-23T16:25:55"/>
  </r>
  <r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1.55000000000001"/>
    <n v="88.46875"/>
    <x v="4"/>
    <s v="pop"/>
    <x v="1650"/>
    <d v="2013-10-09T10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0.75"/>
    <n v="100.75"/>
    <x v="4"/>
    <s v="pop"/>
    <x v="1651"/>
    <d v="2011-04-26T06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0.66666666666667"/>
    <n v="64.714285714285708"/>
    <x v="4"/>
    <s v="pop"/>
    <x v="1652"/>
    <d v="2013-11-24T12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.2304"/>
    <n v="51.854285714285716"/>
    <x v="4"/>
    <s v="pop"/>
    <x v="1653"/>
    <d v="2011-04-24T20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19.90909090909091"/>
    <n v="38.794117647058826"/>
    <x v="4"/>
    <s v="pop"/>
    <x v="1654"/>
    <d v="2012-04-18T21:22:40"/>
  </r>
  <r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2.86666666666667"/>
    <n v="44.645833333333336"/>
    <x v="4"/>
    <s v="pop"/>
    <x v="1655"/>
    <d v="2012-04-05T18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.33493333333334"/>
    <n v="156.77333333333334"/>
    <x v="4"/>
    <s v="pop"/>
    <x v="1656"/>
    <d v="2012-12-13T22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4.93380000000001"/>
    <n v="118.70339366515837"/>
    <x v="4"/>
    <s v="pop"/>
    <x v="1657"/>
    <d v="2012-05-24T18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.23333333333332"/>
    <n v="74.149532710280369"/>
    <x v="4"/>
    <s v="pop"/>
    <x v="1658"/>
    <d v="2012-12-18T14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2.8"/>
    <n v="12.533333333333333"/>
    <x v="4"/>
    <s v="pop"/>
    <x v="1659"/>
    <d v="2013-12-17T12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3.75"/>
    <n v="27.861111111111111"/>
    <x v="4"/>
    <s v="pop"/>
    <x v="1660"/>
    <d v="2016-04-30T21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2.50632911392405"/>
    <n v="80.178217821782184"/>
    <x v="4"/>
    <s v="pop"/>
    <x v="1661"/>
    <d v="2016-01-17T21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2.6375"/>
    <n v="132.43548387096774"/>
    <x v="4"/>
    <s v="pop"/>
    <x v="1662"/>
    <d v="2011-12-31T05:45:36"/>
  </r>
  <r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3"/>
    <d v="2015-02-01T00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.4088"/>
    <n v="34.384494382022467"/>
    <x v="4"/>
    <s v="pop"/>
    <x v="1664"/>
    <d v="2012-03-16T03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.45714285714286"/>
    <n v="44.956989247311824"/>
    <x v="4"/>
    <s v="pop"/>
    <x v="1665"/>
    <d v="2011-02-22T03:00:00"/>
  </r>
  <r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0.88"/>
    <n v="41.04081632653061"/>
    <x v="4"/>
    <s v="pop"/>
    <x v="1666"/>
    <d v="2013-03-28T05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6.85294117647059"/>
    <n v="52.597560975609753"/>
    <x v="4"/>
    <s v="pop"/>
    <x v="1667"/>
    <d v="2014-03-11T06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2.6375"/>
    <n v="70.784482758620683"/>
    <x v="4"/>
    <s v="pop"/>
    <x v="1668"/>
    <d v="2011-11-28T04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39.75"/>
    <n v="53.75"/>
    <x v="4"/>
    <s v="pop"/>
    <x v="1669"/>
    <d v="2016-05-31T21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2.6"/>
    <n v="44.608695652173914"/>
    <x v="4"/>
    <s v="pop"/>
    <x v="1670"/>
    <d v="2010-07-05T04:00:00"/>
  </r>
  <r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0.6735"/>
    <n v="26.148961038961041"/>
    <x v="4"/>
    <s v="pop"/>
    <x v="1671"/>
    <d v="2016-08-01T13:03:34"/>
  </r>
  <r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2.94117647058823"/>
    <n v="39.183673469387756"/>
    <x v="4"/>
    <s v="pop"/>
    <x v="1672"/>
    <d v="2012-06-04T15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.0952380952381"/>
    <n v="45.593220338983052"/>
    <x v="4"/>
    <s v="pop"/>
    <x v="1673"/>
    <d v="2015-03-06T21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1.7"/>
    <n v="89.247787610619469"/>
    <x v="4"/>
    <s v="pop"/>
    <x v="1674"/>
    <d v="2016-08-18T06:59:00"/>
  </r>
  <r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.416"/>
    <n v="40.416470588235299"/>
    <x v="4"/>
    <s v="pop"/>
    <x v="1675"/>
    <d v="2011-10-16T22:03:00"/>
  </r>
  <r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.33333333333333"/>
    <n v="82.38095238095238"/>
    <x v="4"/>
    <s v="pop"/>
    <x v="1676"/>
    <d v="2012-04-21T03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1.66666666666667"/>
    <n v="159.52380952380952"/>
    <x v="4"/>
    <s v="pop"/>
    <x v="1677"/>
    <d v="2016-04-16T05:59:00"/>
  </r>
  <r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.4"/>
    <n v="36.244897959183675"/>
    <x v="4"/>
    <s v="pop"/>
    <x v="1678"/>
    <d v="2014-02-06T20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9"/>
    <d v="2011-07-22T01:39:05"/>
  </r>
  <r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7.5"/>
    <n v="47"/>
    <x v="4"/>
    <s v="pop"/>
    <x v="1680"/>
    <d v="2014-07-12T18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.42212307692307"/>
    <n v="74.575090497737563"/>
    <x v="4"/>
    <s v="faith"/>
    <x v="1681"/>
    <d v="2017-03-29T02:00:00"/>
  </r>
  <r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n v="0"/>
    <x v="4"/>
    <s v="faith"/>
    <x v="1682"/>
    <d v="2017-04-14T04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1.714285714285715"/>
    <n v="76"/>
    <x v="4"/>
    <s v="faith"/>
    <x v="1683"/>
    <d v="2017-04-07T18:45:38"/>
  </r>
  <r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.125"/>
    <n v="86.43564356435644"/>
    <x v="4"/>
    <s v="faith"/>
    <x v="1684"/>
    <d v="2017-03-17T18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2.85714285714286"/>
    <n v="24"/>
    <x v="4"/>
    <s v="faith"/>
    <x v="1685"/>
    <d v="2017-03-24T05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.36"/>
    <n v="18"/>
    <x v="4"/>
    <s v="faith"/>
    <x v="1686"/>
    <d v="2017-04-27T19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.25"/>
    <n v="80.128205128205124"/>
    <x v="4"/>
    <s v="faith"/>
    <x v="1687"/>
    <d v="2017-04-10T20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.3"/>
    <n v="253.14285714285714"/>
    <x v="4"/>
    <s v="faith"/>
    <x v="1688"/>
    <d v="2017-04-09T11:49:54"/>
  </r>
  <r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2857142857142"/>
    <x v="4"/>
    <s v="faith"/>
    <x v="1689"/>
    <d v="2017-03-16T21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.4"/>
    <n v="57.727272727272727"/>
    <x v="4"/>
    <s v="faith"/>
    <x v="1690"/>
    <d v="2017-04-06T09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.473333333333336"/>
    <n v="264.26315789473682"/>
    <x v="4"/>
    <s v="faith"/>
    <x v="1691"/>
    <d v="2017-04-03T01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7.8"/>
    <n v="159.33333333333334"/>
    <x v="4"/>
    <s v="faith"/>
    <x v="1692"/>
    <d v="2017-03-26T23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9"/>
    <n v="35"/>
    <x v="4"/>
    <s v="faith"/>
    <x v="1693"/>
    <d v="2017-04-09T20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.05"/>
    <n v="5"/>
    <x v="4"/>
    <s v="faith"/>
    <x v="1694"/>
    <d v="2017-03-27T04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1.708333333333334"/>
    <n v="61.086956521739133"/>
    <x v="4"/>
    <s v="faith"/>
    <x v="1695"/>
    <d v="2017-04-10T01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n v="0"/>
    <x v="4"/>
    <s v="faith"/>
    <x v="1696"/>
    <d v="2017-04-01T00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.207999999999998"/>
    <n v="114.81818181818181"/>
    <x v="4"/>
    <s v="faith"/>
    <x v="1697"/>
    <d v="2017-04-09T23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n v="0"/>
    <x v="4"/>
    <s v="faith"/>
    <x v="1698"/>
    <d v="2017-03-26T03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5"/>
    <n v="54"/>
    <x v="4"/>
    <s v="faith"/>
    <x v="1699"/>
    <d v="2017-04-11T20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.06"/>
    <n v="65.974683544303801"/>
    <x v="4"/>
    <s v="faith"/>
    <x v="1700"/>
    <d v="2017-04-01T04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.19801980198019803"/>
    <n v="5"/>
    <x v="4"/>
    <s v="faith"/>
    <x v="1701"/>
    <d v="2015-01-15T15:56:45"/>
  </r>
  <r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6E-3"/>
    <n v="1"/>
    <x v="4"/>
    <s v="faith"/>
    <x v="1702"/>
    <d v="2015-03-30T19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"/>
    <n v="25.5"/>
    <x v="4"/>
    <s v="faith"/>
    <x v="1703"/>
    <d v="2015-08-31T06:45:37"/>
  </r>
  <r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.099999999999994"/>
    <n v="118.36363636363636"/>
    <x v="4"/>
    <s v="faith"/>
    <x v="1704"/>
    <d v="2015-02-16T03:21:13"/>
  </r>
  <r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n v="0"/>
    <x v="4"/>
    <s v="faith"/>
    <x v="1705"/>
    <d v="2015-09-09T16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n v="0"/>
    <x v="4"/>
    <s v="faith"/>
    <x v="1706"/>
    <d v="2015-08-23T07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"/>
    <n v="54.111111111111114"/>
    <x v="4"/>
    <s v="faith"/>
    <x v="1707"/>
    <d v="2016-03-28T16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n v="0"/>
    <x v="4"/>
    <s v="faith"/>
    <x v="1708"/>
    <d v="2016-05-01T20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68"/>
    <n v="21.25"/>
    <x v="4"/>
    <s v="faith"/>
    <x v="1709"/>
    <d v="2014-08-31T19:39:00"/>
  </r>
  <r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0.68"/>
    <n v="34"/>
    <x v="4"/>
    <s v="faith"/>
    <x v="1710"/>
    <d v="2016-01-18T13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0.5"/>
    <n v="525"/>
    <x v="4"/>
    <s v="faith"/>
    <x v="1711"/>
    <d v="2014-09-01T15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n v="0"/>
    <x v="4"/>
    <s v="faith"/>
    <x v="1712"/>
    <d v="2015-06-30T21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7"/>
    <n v="50"/>
    <x v="4"/>
    <s v="faith"/>
    <x v="1713"/>
    <d v="2014-10-05T19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0000000000003"/>
    <n v="115.70588235294117"/>
    <x v="4"/>
    <s v="faith"/>
    <x v="1714"/>
    <d v="2015-05-01T22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.22"/>
    <n v="5.5"/>
    <x v="4"/>
    <s v="faith"/>
    <x v="1715"/>
    <d v="2015-03-31T03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5"/>
    <n v="50"/>
    <x v="4"/>
    <s v="faith"/>
    <x v="1716"/>
    <d v="2016-12-09T14:51:39"/>
  </r>
  <r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2.725880551301685"/>
    <n v="34.024390243902438"/>
    <x v="4"/>
    <s v="faith"/>
    <x v="1717"/>
    <d v="2016-04-21T04:00:00"/>
  </r>
  <r>
    <s v="A melody for the galaxy."/>
    <n v="35000"/>
    <n v="75"/>
    <x v="2"/>
    <s v="US"/>
    <s v="USD"/>
    <n v="1463201940"/>
    <n v="1459435149"/>
    <x v="0"/>
    <n v="2"/>
    <x v="1"/>
    <s v="music/faith"/>
    <n v="0.21428571428571427"/>
    <n v="37.5"/>
    <x v="4"/>
    <s v="faith"/>
    <x v="1718"/>
    <d v="2016-05-14T04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0.875"/>
    <n v="11.666666666666666"/>
    <x v="4"/>
    <s v="faith"/>
    <x v="1719"/>
    <d v="2014-09-17T12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"/>
    <n v="28.125"/>
    <x v="4"/>
    <s v="faith"/>
    <x v="1720"/>
    <d v="2014-11-09T19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n v="0"/>
    <x v="4"/>
    <s v="faith"/>
    <x v="1721"/>
    <d v="2015-12-11T11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2"/>
    <n v="1"/>
    <x v="4"/>
    <s v="faith"/>
    <x v="1722"/>
    <d v="2016-04-03T00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"/>
    <n v="216.66666666666666"/>
    <x v="4"/>
    <s v="faith"/>
    <x v="1723"/>
    <d v="2015-07-01T06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0.58333333333333337"/>
    <n v="8.75"/>
    <x v="4"/>
    <s v="faith"/>
    <x v="1724"/>
    <d v="2014-10-30T22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.181818181818182"/>
    <n v="62.222222222222221"/>
    <x v="4"/>
    <s v="faith"/>
    <x v="1725"/>
    <d v="2014-08-24T23:14:09"/>
  </r>
  <r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3.784615384615385"/>
    <n v="137.25"/>
    <x v="4"/>
    <s v="faith"/>
    <x v="1726"/>
    <d v="2014-06-27T22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3E-2"/>
    <n v="1"/>
    <x v="4"/>
    <s v="faith"/>
    <x v="1727"/>
    <d v="2015-04-05T11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.400000000000006"/>
    <n v="122.14285714285714"/>
    <x v="4"/>
    <s v="faith"/>
    <x v="1728"/>
    <d v="2015-10-21T15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n v="0"/>
    <x v="4"/>
    <s v="faith"/>
    <x v="1729"/>
    <d v="2016-06-10T01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n v="0"/>
    <x v="4"/>
    <s v="faith"/>
    <x v="1730"/>
    <d v="2015-10-25T02:06:23"/>
  </r>
  <r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n v="0"/>
    <x v="4"/>
    <s v="faith"/>
    <x v="1731"/>
    <d v="2015-06-11T15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n v="0"/>
    <x v="4"/>
    <s v="faith"/>
    <x v="1732"/>
    <d v="2016-01-16T05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n v="0"/>
    <x v="4"/>
    <s v="faith"/>
    <x v="1733"/>
    <d v="2016-09-13T21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2"/>
    <n v="1"/>
    <x v="4"/>
    <s v="faith"/>
    <x v="1734"/>
    <d v="2015-05-08T00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5"/>
    <d v="2016-08-07T19:32:25"/>
  </r>
  <r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0.73333333333333328"/>
    <n v="22"/>
    <x v="4"/>
    <s v="faith"/>
    <x v="1736"/>
    <d v="2015-11-08T21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.25"/>
    <n v="56.666666666666664"/>
    <x v="4"/>
    <s v="faith"/>
    <x v="1737"/>
    <d v="2015-07-20T22:46:32"/>
  </r>
  <r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.4"/>
    <n v="20"/>
    <x v="4"/>
    <s v="faith"/>
    <x v="1738"/>
    <d v="2014-10-02T20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.1"/>
    <n v="1"/>
    <x v="4"/>
    <s v="faith"/>
    <x v="1739"/>
    <d v="2016-05-04T19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n v="0"/>
    <x v="4"/>
    <s v="faith"/>
    <x v="1740"/>
    <d v="2015-07-16T19:37:02"/>
  </r>
  <r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0.83333333333333"/>
    <n v="25.576923076923077"/>
    <x v="8"/>
    <s v="photobooks"/>
    <x v="1741"/>
    <d v="2015-06-10T15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8.75"/>
    <n v="63.970588235294116"/>
    <x v="8"/>
    <s v="photobooks"/>
    <x v="1742"/>
    <d v="2017-01-07T21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.41666666666667"/>
    <n v="89.925373134328353"/>
    <x v="8"/>
    <s v="photobooks"/>
    <x v="1743"/>
    <d v="2016-08-27T03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.45454545454545"/>
    <n v="93.071428571428569"/>
    <x v="8"/>
    <s v="photobooks"/>
    <x v="1744"/>
    <d v="2015-03-08T13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.01428571428572"/>
    <n v="89.674157303370791"/>
    <x v="8"/>
    <s v="photobooks"/>
    <x v="1745"/>
    <d v="2016-12-22T02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.1"/>
    <n v="207.61682242990653"/>
    <x v="8"/>
    <s v="photobooks"/>
    <x v="1746"/>
    <d v="2016-11-24T02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4.95555555555555"/>
    <n v="59.408805031446541"/>
    <x v="8"/>
    <s v="photobooks"/>
    <x v="1747"/>
    <d v="2015-11-13T15:00:00"/>
  </r>
  <r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29.94800000000001"/>
    <n v="358.97237569060775"/>
    <x v="8"/>
    <s v="photobooks"/>
    <x v="1748"/>
    <d v="2015-09-02T22:49:03"/>
  </r>
  <r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.48756218905473"/>
    <n v="94.736641221374043"/>
    <x v="8"/>
    <s v="photobooks"/>
    <x v="1749"/>
    <d v="2017-03-01T19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1.62"/>
    <n v="80.647999999999996"/>
    <x v="8"/>
    <s v="photobooks"/>
    <x v="1750"/>
    <d v="2016-04-19T20:05:04"/>
  </r>
  <r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2.9"/>
    <n v="168.68852459016392"/>
    <x v="8"/>
    <s v="photobooks"/>
    <x v="1751"/>
    <d v="2015-03-19T17:45:23"/>
  </r>
  <r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.16666666666669"/>
    <n v="34.68888888888889"/>
    <x v="8"/>
    <s v="photobooks"/>
    <x v="1752"/>
    <d v="2016-10-14T06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5714285714283"/>
    <x v="8"/>
    <s v="photobooks"/>
    <x v="1753"/>
    <d v="2016-03-21T16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0.52941176470588"/>
    <n v="104.38888888888889"/>
    <x v="8"/>
    <s v="photobooks"/>
    <x v="1754"/>
    <d v="2015-04-03T20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5"/>
    <d v="2015-10-05T18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2.82909090909091"/>
    <n v="47.13"/>
    <x v="8"/>
    <s v="photobooks"/>
    <x v="1756"/>
    <d v="2016-08-29T04:01:09"/>
  </r>
  <r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6"/>
    <n v="414.28571428571428"/>
    <x v="8"/>
    <s v="photobooks"/>
    <x v="1757"/>
    <d v="2017-01-28T19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4.7"/>
    <n v="42.481481481481481"/>
    <x v="8"/>
    <s v="photobooks"/>
    <x v="1758"/>
    <d v="2016-07-14T22:56:32"/>
  </r>
  <r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6.6"/>
    <n v="108.77551020408163"/>
    <x v="8"/>
    <s v="photobooks"/>
    <x v="1759"/>
    <d v="2015-03-25T18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.44"/>
    <n v="81.098039215686271"/>
    <x v="8"/>
    <s v="photobooks"/>
    <x v="1760"/>
    <d v="2016-02-25T16:08:33"/>
  </r>
  <r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66666666666664"/>
    <x v="8"/>
    <s v="photobooks"/>
    <x v="1761"/>
    <d v="2015-09-12T13:37:40"/>
  </r>
  <r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2"/>
    <d v="2016-03-11T23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1.90833333333333"/>
    <n v="103.63559322033899"/>
    <x v="8"/>
    <s v="photobooks"/>
    <x v="1763"/>
    <d v="2016-10-23T20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19.600000000000001"/>
    <n v="55.282051282051285"/>
    <x v="8"/>
    <s v="photobooks"/>
    <x v="1764"/>
    <d v="2014-08-03T11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.467840000000002"/>
    <n v="72.16970873786407"/>
    <x v="8"/>
    <s v="photobooks"/>
    <x v="1765"/>
    <d v="2014-08-13T23:31:52"/>
  </r>
  <r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n v="0"/>
    <x v="8"/>
    <s v="photobooks"/>
    <x v="1766"/>
    <d v="2014-08-25T20:38:08"/>
  </r>
  <r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5.72"/>
    <n v="58.615384615384613"/>
    <x v="8"/>
    <s v="photobooks"/>
    <x v="1767"/>
    <d v="2014-08-03T15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"/>
    <n v="12.466666666666667"/>
    <x v="8"/>
    <s v="photobooks"/>
    <x v="1768"/>
    <d v="2014-09-27T13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000000000001"/>
    <n v="49.136363636363633"/>
    <x v="8"/>
    <s v="photobooks"/>
    <x v="1769"/>
    <d v="2015-01-13T19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6.514285714285712"/>
    <n v="150.5"/>
    <x v="8"/>
    <s v="photobooks"/>
    <x v="1770"/>
    <d v="2014-10-14T18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.30952380952381"/>
    <n v="35.799999999999997"/>
    <x v="8"/>
    <s v="photobooks"/>
    <x v="1771"/>
    <d v="2014-10-23T23:30:40"/>
  </r>
  <r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5.6"/>
    <n v="45.157894736842103"/>
    <x v="8"/>
    <s v="photobooks"/>
    <x v="1772"/>
    <d v="2014-07-06T17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68"/>
    <n v="98.78947368421052"/>
    <x v="8"/>
    <s v="photobooks"/>
    <x v="1773"/>
    <d v="2015-01-19T18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5.92"/>
    <n v="88.307692307692307"/>
    <x v="8"/>
    <s v="photobooks"/>
    <x v="1774"/>
    <d v="2014-11-29T14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.101538461538468"/>
    <n v="170.62903225806451"/>
    <x v="8"/>
    <s v="photobooks"/>
    <x v="1775"/>
    <d v="2014-10-24T23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"/>
    <n v="83.75"/>
    <x v="8"/>
    <s v="photobooks"/>
    <x v="1776"/>
    <d v="2014-10-29T22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3.5625"/>
    <n v="65.099999999999994"/>
    <x v="8"/>
    <s v="photobooks"/>
    <x v="1777"/>
    <d v="2015-02-20T08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"/>
    <n v="66.333333333333329"/>
    <x v="8"/>
    <s v="photobooks"/>
    <x v="1778"/>
    <d v="2015-03-27T19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.236363636363635"/>
    <n v="104.89473684210526"/>
    <x v="8"/>
    <s v="photobooks"/>
    <x v="1779"/>
    <d v="2016-09-02T16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39.743333333333332"/>
    <n v="78.440789473684205"/>
    <x v="8"/>
    <s v="photobooks"/>
    <x v="1780"/>
    <d v="2016-07-02T14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5.763636363636362"/>
    <n v="59.041666666666664"/>
    <x v="8"/>
    <s v="photobooks"/>
    <x v="1781"/>
    <d v="2016-09-15T14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.491428571428571"/>
    <n v="71.34210526315789"/>
    <x v="8"/>
    <s v="photobooks"/>
    <x v="1782"/>
    <d v="2016-02-21T13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3.692499999999999"/>
    <n v="51.227027027027027"/>
    <x v="8"/>
    <s v="photobooks"/>
    <x v="1783"/>
    <d v="2015-05-21T22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39.76"/>
    <n v="60.242424242424242"/>
    <x v="8"/>
    <s v="photobooks"/>
    <x v="1784"/>
    <d v="2015-01-31T03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.220833333333335"/>
    <n v="44.935185185185183"/>
    <x v="8"/>
    <s v="photobooks"/>
    <x v="1785"/>
    <d v="2014-10-16T00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7.631578947368418"/>
    <n v="31.206896551724139"/>
    <x v="8"/>
    <s v="photobooks"/>
    <x v="1786"/>
    <d v="2014-12-15T13:12:57"/>
  </r>
  <r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.33"/>
    <n v="63.875"/>
    <x v="8"/>
    <s v="photobooks"/>
    <x v="1787"/>
    <d v="2015-04-04T14:43:57"/>
  </r>
  <r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"/>
    <n v="19"/>
    <x v="8"/>
    <s v="photobooks"/>
    <x v="1788"/>
    <d v="2014-10-31T22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0.5"/>
    <n v="10"/>
    <x v="8"/>
    <s v="photobooks"/>
    <x v="1789"/>
    <d v="2015-01-12T06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8"/>
    <n v="109.06666666666666"/>
    <x v="8"/>
    <s v="photobooks"/>
    <x v="1790"/>
    <d v="2015-02-05T16:11:18"/>
  </r>
  <r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9"/>
    <n v="26.75"/>
    <x v="8"/>
    <s v="photobooks"/>
    <x v="1791"/>
    <d v="2015-01-29T17:46:05"/>
  </r>
  <r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.124000000000002"/>
    <n v="109.93525179856115"/>
    <x v="8"/>
    <s v="photobooks"/>
    <x v="1792"/>
    <d v="2015-08-10T06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3"/>
    <n v="20"/>
    <x v="8"/>
    <s v="photobooks"/>
    <x v="1793"/>
    <d v="2014-11-27T22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.077777777777778"/>
    <n v="55.388888888888886"/>
    <x v="8"/>
    <s v="photobooks"/>
    <x v="1794"/>
    <d v="2015-02-11T13:13:42"/>
  </r>
  <r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8.735714285714288"/>
    <n v="133.90123456790124"/>
    <x v="8"/>
    <s v="photobooks"/>
    <x v="1795"/>
    <d v="2016-10-14T16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.05263157894737"/>
    <n v="48.720930232558139"/>
    <x v="8"/>
    <s v="photobooks"/>
    <x v="1796"/>
    <d v="2016-07-24T10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7.55"/>
    <n v="48.25"/>
    <x v="8"/>
    <s v="photobooks"/>
    <x v="1797"/>
    <d v="2016-12-15T13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3.637499999999999"/>
    <n v="58.972972972972975"/>
    <x v="8"/>
    <s v="photobooks"/>
    <x v="1798"/>
    <d v="2016-02-04T07:50:33"/>
  </r>
  <r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499999999999"/>
    <n v="11.638333333333334"/>
    <x v="8"/>
    <s v="photobooks"/>
    <x v="1799"/>
    <d v="2014-11-11T21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.44963251188932"/>
    <n v="83.716814159292042"/>
    <x v="8"/>
    <s v="photobooks"/>
    <x v="1800"/>
    <d v="2016-10-10T14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3.852941176470589"/>
    <n v="63.648648648648646"/>
    <x v="8"/>
    <s v="photobooks"/>
    <x v="1801"/>
    <d v="2015-12-15T12:10:00"/>
  </r>
  <r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.485714285714288"/>
    <n v="94.277777777777771"/>
    <x v="8"/>
    <s v="photobooks"/>
    <x v="1802"/>
    <d v="2015-06-27T21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0.8"/>
    <n v="71.86666666666666"/>
    <x v="8"/>
    <s v="photobooks"/>
    <x v="1803"/>
    <d v="2015-02-14T01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.174193548387095"/>
    <n v="104.84615384615384"/>
    <x v="8"/>
    <s v="photobooks"/>
    <x v="1804"/>
    <d v="2015-11-14T17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.404444444444444"/>
    <n v="67.139344262295083"/>
    <x v="8"/>
    <s v="photobooks"/>
    <x v="1805"/>
    <d v="2015-10-02T18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0000000000001"/>
    <n v="73.875"/>
    <x v="8"/>
    <s v="photobooks"/>
    <x v="1806"/>
    <d v="2014-09-30T15:19:09"/>
  </r>
  <r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.06"/>
    <n v="69.125"/>
    <x v="8"/>
    <s v="photobooks"/>
    <x v="1807"/>
    <d v="2014-09-28T01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.407142857142858"/>
    <n v="120.77083333333333"/>
    <x v="8"/>
    <s v="photobooks"/>
    <x v="1808"/>
    <d v="2017-02-11T16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0.857142857142858"/>
    <n v="42.222222222222221"/>
    <x v="8"/>
    <s v="photobooks"/>
    <x v="1809"/>
    <d v="2015-03-01T21:47:19"/>
  </r>
  <r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5"/>
    <n v="7.5"/>
    <x v="8"/>
    <s v="photobooks"/>
    <x v="1810"/>
    <d v="2014-08-21T21:50:26"/>
  </r>
  <r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2"/>
    <n v="1.5384615384615385"/>
    <x v="8"/>
    <s v="photobooks"/>
    <x v="1811"/>
    <d v="2014-10-24T04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.307692307692308"/>
    <n v="37.608695652173914"/>
    <x v="8"/>
    <s v="photobooks"/>
    <x v="1812"/>
    <d v="2016-07-03T07:38:56"/>
  </r>
  <r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n v="0"/>
    <x v="8"/>
    <s v="photobooks"/>
    <x v="1813"/>
    <d v="2014-08-08T21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.18333333333333"/>
    <n v="42.157142857142858"/>
    <x v="8"/>
    <s v="photobooks"/>
    <x v="1814"/>
    <d v="2015-02-28T07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n v="0"/>
    <x v="8"/>
    <s v="photobooks"/>
    <x v="1815"/>
    <d v="2015-07-01T21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"/>
    <n v="84.833333333333329"/>
    <x v="8"/>
    <s v="photobooks"/>
    <x v="1816"/>
    <d v="2016-07-25T19:00:00"/>
  </r>
  <r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.327777777777776"/>
    <n v="94.19"/>
    <x v="8"/>
    <s v="photobooks"/>
    <x v="1817"/>
    <d v="2017-01-30T06:59:00"/>
  </r>
  <r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n v="0"/>
    <x v="8"/>
    <s v="photobooks"/>
    <x v="1818"/>
    <d v="2015-04-03T04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5"/>
    <n v="6.25"/>
    <x v="8"/>
    <s v="photobooks"/>
    <x v="1819"/>
    <d v="2014-07-30T18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52"/>
    <n v="213.375"/>
    <x v="8"/>
    <s v="photobooks"/>
    <x v="1820"/>
    <d v="2015-04-01T01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4.88999999999999"/>
    <n v="59.162280701754383"/>
    <x v="4"/>
    <s v="rock"/>
    <x v="1821"/>
    <d v="2012-03-03T07:39:27"/>
  </r>
  <r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2727272727273"/>
    <x v="4"/>
    <s v="rock"/>
    <x v="1822"/>
    <d v="2014-01-31T19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5.85714285714286"/>
    <n v="24.575757575757574"/>
    <x v="4"/>
    <s v="rock"/>
    <x v="1823"/>
    <d v="2012-10-24T16:26:16"/>
  </r>
  <r>
    <s v="cd fund raiser"/>
    <n v="3000"/>
    <n v="3002"/>
    <x v="0"/>
    <s v="US"/>
    <s v="USD"/>
    <n v="1389146880"/>
    <n v="1387403967"/>
    <x v="0"/>
    <n v="40"/>
    <x v="0"/>
    <s v="music/rock"/>
    <n v="100.06666666666666"/>
    <n v="75.05"/>
    <x v="4"/>
    <s v="rock"/>
    <x v="1824"/>
    <d v="2014-01-08T02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.05"/>
    <n v="42.02"/>
    <x v="4"/>
    <s v="rock"/>
    <x v="1825"/>
    <d v="2013-07-11T20:01:43"/>
  </r>
  <r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57894736842103"/>
    <x v="4"/>
    <s v="rock"/>
    <x v="1826"/>
    <d v="2014-02-17T22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0.66249999999999"/>
    <n v="83.885416666666671"/>
    <x v="4"/>
    <s v="rock"/>
    <x v="1827"/>
    <d v="2011-03-03T07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.16"/>
    <n v="417.33333333333331"/>
    <x v="4"/>
    <s v="rock"/>
    <x v="1828"/>
    <d v="2014-05-09T22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6.68333333333334"/>
    <n v="75.765151515151516"/>
    <x v="4"/>
    <s v="rock"/>
    <x v="1829"/>
    <d v="2011-01-21T22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1.53333333333333"/>
    <n v="67.389380530973455"/>
    <x v="4"/>
    <s v="rock"/>
    <x v="1830"/>
    <d v="2014-02-24T16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71428571428569"/>
    <x v="4"/>
    <s v="rock"/>
    <x v="1831"/>
    <d v="2012-05-12T23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2.85714285714286"/>
    <n v="25"/>
    <x v="4"/>
    <s v="rock"/>
    <x v="1832"/>
    <d v="2011-03-04T12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2.5"/>
    <n v="42"/>
    <x v="4"/>
    <s v="rock"/>
    <x v="1833"/>
    <d v="2013-03-02T07:59:00"/>
  </r>
  <r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.05"/>
    <n v="131.16666666666666"/>
    <x v="4"/>
    <s v="rock"/>
    <x v="1834"/>
    <d v="2015-01-24T23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2727272727273"/>
    <x v="4"/>
    <s v="rock"/>
    <x v="1835"/>
    <d v="2016-03-31T15:51:11"/>
  </r>
  <r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.34"/>
    <n v="182.12727272727273"/>
    <x v="4"/>
    <s v="rock"/>
    <x v="1836"/>
    <d v="2013-02-17T19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6.83333333333331"/>
    <n v="61.366666666666667"/>
    <x v="4"/>
    <s v="rock"/>
    <x v="1837"/>
    <d v="2012-03-18T00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.149"/>
    <n v="35.767499999999998"/>
    <x v="4"/>
    <s v="rock"/>
    <x v="1838"/>
    <d v="2011-10-01T03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.3"/>
    <n v="45.62222222222222"/>
    <x v="4"/>
    <s v="rock"/>
    <x v="1839"/>
    <d v="2016-10-01T17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8.88888888888889"/>
    <n v="75.384615384615387"/>
    <x v="4"/>
    <s v="rock"/>
    <x v="1840"/>
    <d v="2013-05-07T04:59:00"/>
  </r>
  <r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1.75"/>
    <n v="50.875"/>
    <x v="4"/>
    <s v="rock"/>
    <x v="1841"/>
    <d v="2014-05-20T04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.25"/>
    <n v="119.28571428571429"/>
    <x v="4"/>
    <s v="rock"/>
    <x v="1842"/>
    <d v="2015-03-02T05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.0061"/>
    <n v="92.541865671641801"/>
    <x v="4"/>
    <s v="rock"/>
    <x v="1843"/>
    <d v="2011-02-20T23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.4"/>
    <n v="76.05"/>
    <x v="4"/>
    <s v="rock"/>
    <x v="1844"/>
    <d v="2011-06-11T03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1578947368418"/>
    <x v="4"/>
    <s v="rock"/>
    <x v="1845"/>
    <d v="2016-06-17T04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7.92666666666668"/>
    <n v="98.990430622009569"/>
    <x v="4"/>
    <s v="rock"/>
    <x v="1846"/>
    <d v="2012-12-15T15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0.88"/>
    <n v="79.526315789473685"/>
    <x v="4"/>
    <s v="rock"/>
    <x v="1847"/>
    <d v="2015-04-21T05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.36666666666666"/>
    <n v="134.20833333333334"/>
    <x v="4"/>
    <s v="rock"/>
    <x v="1848"/>
    <d v="2011-07-31T06:59:00"/>
  </r>
  <r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.33333333333333"/>
    <n v="37.625"/>
    <x v="4"/>
    <s v="rock"/>
    <x v="1849"/>
    <d v="2012-10-17T20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1.52222222222223"/>
    <n v="51.044692737430168"/>
    <x v="4"/>
    <s v="rock"/>
    <x v="1850"/>
    <d v="2014-07-10T23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.07692307692308"/>
    <n v="50.03846153846154"/>
    <x v="4"/>
    <s v="rock"/>
    <x v="1851"/>
    <d v="2014-07-28T01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6.96666666666667"/>
    <n v="133.93129770992365"/>
    <x v="4"/>
    <s v="rock"/>
    <x v="1852"/>
    <d v="2015-04-25T00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1.875"/>
    <n v="58.214285714285715"/>
    <x v="4"/>
    <s v="rock"/>
    <x v="1853"/>
    <d v="2012-11-14T02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.12366666666667"/>
    <n v="88.037643678160919"/>
    <x v="4"/>
    <s v="rock"/>
    <x v="1854"/>
    <d v="2013-05-24T00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.05897142857143"/>
    <n v="70.576753926701571"/>
    <x v="4"/>
    <s v="rock"/>
    <x v="1855"/>
    <d v="2014-01-06T12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.25"/>
    <n v="53.289473684210527"/>
    <x v="4"/>
    <s v="rock"/>
    <x v="1856"/>
    <d v="2014-07-18T20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363636363637"/>
    <x v="4"/>
    <s v="rock"/>
    <x v="1857"/>
    <d v="2014-09-12T18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8.74800874800874"/>
    <n v="40.547315436241611"/>
    <x v="4"/>
    <s v="rock"/>
    <x v="1858"/>
    <d v="2011-12-16T05:48:41"/>
  </r>
  <r>
    <s v="Queen Kwong is going ON TOUR to London and Paris!"/>
    <n v="3000"/>
    <n v="3955"/>
    <x v="0"/>
    <s v="US"/>
    <s v="USD"/>
    <n v="1316716129"/>
    <n v="1314124129"/>
    <x v="0"/>
    <n v="56"/>
    <x v="0"/>
    <s v="music/rock"/>
    <n v="131.83333333333334"/>
    <n v="70.625"/>
    <x v="4"/>
    <s v="rock"/>
    <x v="1859"/>
    <d v="2011-09-22T18:28:49"/>
  </r>
  <r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.46666666666667"/>
    <n v="52.684210526315788"/>
    <x v="4"/>
    <s v="rock"/>
    <x v="1860"/>
    <d v="2014-02-06T17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n v="0"/>
    <x v="6"/>
    <s v="mobile games"/>
    <x v="1861"/>
    <d v="2015-01-26T07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39"/>
    <n v="90.9375"/>
    <x v="6"/>
    <s v="mobile games"/>
    <x v="1862"/>
    <d v="2017-03-08T07:30:00"/>
  </r>
  <r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.4"/>
    <n v="5"/>
    <x v="6"/>
    <s v="mobile games"/>
    <x v="1863"/>
    <d v="2014-06-12T19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2.892307692307689"/>
    <n v="58.083333333333336"/>
    <x v="6"/>
    <s v="mobile games"/>
    <x v="1864"/>
    <d v="2014-05-04T17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3"/>
    <n v="2"/>
    <x v="6"/>
    <s v="mobile games"/>
    <x v="1865"/>
    <d v="2016-11-06T09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0.5"/>
    <n v="62.5"/>
    <x v="6"/>
    <s v="mobile games"/>
    <x v="1866"/>
    <d v="2017-03-01T04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.05"/>
    <n v="10"/>
    <x v="6"/>
    <s v="mobile games"/>
    <x v="1867"/>
    <d v="2016-11-05T22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3"/>
    <n v="71.588235294117652"/>
    <x v="6"/>
    <s v="mobile games"/>
    <x v="1868"/>
    <d v="2015-12-15T07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n v="0"/>
    <x v="6"/>
    <s v="mobile games"/>
    <x v="1869"/>
    <d v="2017-01-04T00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.314285714285715"/>
    <n v="32.81818181818182"/>
    <x v="6"/>
    <s v="mobile games"/>
    <x v="1870"/>
    <d v="2016-01-31T04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1.784615384615378"/>
    <n v="49.11578947368421"/>
    <x v="6"/>
    <s v="mobile games"/>
    <x v="1871"/>
    <d v="2014-11-20T19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"/>
    <n v="16.307692307692307"/>
    <x v="6"/>
    <s v="mobile games"/>
    <x v="1872"/>
    <d v="2015-06-30T03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.45"/>
    <n v="18"/>
    <x v="6"/>
    <s v="mobile games"/>
    <x v="1873"/>
    <d v="2015-07-08T16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50000000000001E-2"/>
    <n v="13"/>
    <x v="6"/>
    <s v="mobile games"/>
    <x v="1874"/>
    <d v="2016-06-28T23:15:33"/>
  </r>
  <r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0.51"/>
    <n v="17"/>
    <x v="6"/>
    <s v="mobile games"/>
    <x v="1875"/>
    <d v="2016-08-06T21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n v="0"/>
    <x v="6"/>
    <s v="mobile games"/>
    <x v="1876"/>
    <d v="2014-06-16T06:50:05"/>
  </r>
  <r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n v="0"/>
    <x v="6"/>
    <s v="mobile games"/>
    <x v="1877"/>
    <d v="2015-03-01T00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n v="0"/>
    <x v="6"/>
    <s v="mobile games"/>
    <x v="1878"/>
    <d v="2014-06-13T00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.12"/>
    <n v="3"/>
    <x v="6"/>
    <s v="mobile games"/>
    <x v="1879"/>
    <d v="2016-03-14T14:35:29"/>
  </r>
  <r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.079999999999998"/>
    <n v="41.833333333333336"/>
    <x v="6"/>
    <s v="mobile games"/>
    <x v="1880"/>
    <d v="2016-03-30T12:36:20"/>
  </r>
  <r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2.68450000000001"/>
    <n v="49.338428571428572"/>
    <x v="4"/>
    <s v="indie rock"/>
    <x v="1881"/>
    <d v="2015-03-10T02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0.8955223880597"/>
    <n v="41.728395061728392"/>
    <x v="4"/>
    <s v="indie rock"/>
    <x v="1882"/>
    <d v="2012-07-10T23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4.8048048048048"/>
    <n v="32.71875"/>
    <x v="4"/>
    <s v="indie rock"/>
    <x v="1883"/>
    <d v="2012-04-08T21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.1"/>
    <n v="51.96153846153846"/>
    <x v="4"/>
    <s v="indie rock"/>
    <x v="1884"/>
    <d v="2012-11-27T12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.32786885245902"/>
    <n v="50.685714285714283"/>
    <x v="4"/>
    <s v="indie rock"/>
    <x v="1885"/>
    <d v="2012-08-10T22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.08333333333333"/>
    <n v="42.241379310344826"/>
    <x v="4"/>
    <s v="indie rock"/>
    <x v="1886"/>
    <d v="2014-11-12T22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.16666666666667"/>
    <n v="416.875"/>
    <x v="4"/>
    <s v="indie rock"/>
    <x v="1887"/>
    <d v="2015-12-03T21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.08"/>
    <n v="46.651685393258425"/>
    <x v="4"/>
    <s v="indie rock"/>
    <x v="1888"/>
    <d v="2010-06-01T04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6.6"/>
    <n v="48.454545454545453"/>
    <x v="4"/>
    <s v="indie rock"/>
    <x v="1889"/>
    <d v="2013-03-11T18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4.58441666666667"/>
    <n v="70.5289837398374"/>
    <x v="4"/>
    <s v="indie rock"/>
    <x v="1890"/>
    <d v="2012-12-15T18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5.55"/>
    <n v="87.958333333333329"/>
    <x v="4"/>
    <s v="indie rock"/>
    <x v="1891"/>
    <d v="2010-07-22T06:00:00"/>
  </r>
  <r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6.6"/>
    <n v="26.26923076923077"/>
    <x v="4"/>
    <s v="indie rock"/>
    <x v="1892"/>
    <d v="2011-06-07T15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77777777777779"/>
    <x v="4"/>
    <s v="indie rock"/>
    <x v="1893"/>
    <d v="2011-04-16T03:59:00"/>
  </r>
  <r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4.5"/>
    <n v="57.25"/>
    <x v="4"/>
    <s v="indie rock"/>
    <x v="1894"/>
    <d v="2012-02-12T21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1.71957671957672"/>
    <n v="196.34042553191489"/>
    <x v="4"/>
    <s v="indie rock"/>
    <x v="1895"/>
    <d v="2015-10-20T17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3.94678492239468"/>
    <n v="43"/>
    <x v="4"/>
    <s v="indie rock"/>
    <x v="1896"/>
    <d v="2012-04-12T17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.45669291338582"/>
    <n v="35.551912568306008"/>
    <x v="4"/>
    <s v="indie rock"/>
    <x v="1897"/>
    <d v="2014-03-04T21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4.5"/>
    <n v="68.80952380952381"/>
    <x v="4"/>
    <s v="indie rock"/>
    <x v="1898"/>
    <d v="2016-02-01T18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.33333333333334"/>
    <n v="28.571428571428573"/>
    <x v="4"/>
    <s v="indie rock"/>
    <x v="1899"/>
    <d v="2015-03-25T21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.3644"/>
    <n v="50.631666666666668"/>
    <x v="4"/>
    <s v="indie rock"/>
    <x v="1900"/>
    <d v="2012-10-06T09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68"/>
    <n v="106.8"/>
    <x v="2"/>
    <s v="gadgets"/>
    <x v="1901"/>
    <d v="2015-05-22T13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"/>
    <n v="4"/>
    <x v="2"/>
    <s v="gadgets"/>
    <x v="1902"/>
    <d v="2015-03-04T18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6.6"/>
    <n v="34.097560975609753"/>
    <x v="2"/>
    <s v="gadgets"/>
    <x v="1903"/>
    <d v="2017-01-27T18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.1"/>
    <n v="25"/>
    <x v="2"/>
    <s v="gadgets"/>
    <x v="1904"/>
    <d v="2016-01-02T16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.16800000000000001"/>
    <n v="10.5"/>
    <x v="2"/>
    <s v="gadgets"/>
    <x v="1905"/>
    <d v="2014-09-07T22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2.76"/>
    <n v="215.95959595959596"/>
    <x v="2"/>
    <s v="gadgets"/>
    <x v="1906"/>
    <d v="2016-06-23T16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.28333333333333333"/>
    <n v="21.25"/>
    <x v="2"/>
    <s v="gadgets"/>
    <x v="1907"/>
    <d v="2014-05-23T14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2"/>
    <n v="108.25"/>
    <x v="2"/>
    <s v="gadgets"/>
    <x v="1908"/>
    <d v="2016-12-29T22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.111428571428572"/>
    <n v="129.97368421052633"/>
    <x v="2"/>
    <s v="gadgets"/>
    <x v="1909"/>
    <d v="2014-10-23T10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.395294117647062"/>
    <n v="117.49473684210527"/>
    <x v="2"/>
    <s v="gadgets"/>
    <x v="1910"/>
    <d v="2015-10-31T22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2E-2"/>
    <n v="10"/>
    <x v="2"/>
    <s v="gadgets"/>
    <x v="1911"/>
    <d v="2014-08-09T00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.3"/>
    <n v="70.595238095238102"/>
    <x v="2"/>
    <s v="gadgets"/>
    <x v="1912"/>
    <d v="2015-06-04T05:26:00"/>
  </r>
  <r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"/>
    <n v="24.5"/>
    <x v="2"/>
    <s v="gadgets"/>
    <x v="1913"/>
    <d v="2014-10-08T12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94"/>
    <n v="30"/>
    <x v="2"/>
    <s v="gadgets"/>
    <x v="1914"/>
    <d v="2014-11-01T03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"/>
    <n v="2"/>
    <x v="2"/>
    <s v="gadgets"/>
    <x v="1915"/>
    <d v="2014-09-02T01:10:22"/>
  </r>
  <r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0.51"/>
    <n v="17"/>
    <x v="2"/>
    <s v="gadgets"/>
    <x v="1916"/>
    <d v="2016-11-07T18:12:55"/>
  </r>
  <r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2.570512820512818"/>
    <n v="2928.9285714285716"/>
    <x v="2"/>
    <s v="gadgets"/>
    <x v="1917"/>
    <d v="2017-02-10T06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"/>
    <n v="28.888888888888889"/>
    <x v="2"/>
    <s v="gadgets"/>
    <x v="1918"/>
    <d v="2014-08-12T18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.4"/>
    <n v="29.625"/>
    <x v="2"/>
    <s v="gadgets"/>
    <x v="1919"/>
    <d v="2015-05-19T21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.03"/>
    <n v="40.980952380952381"/>
    <x v="2"/>
    <s v="gadgets"/>
    <x v="1920"/>
    <d v="2015-10-21T23:00:00"/>
  </r>
  <r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6.80000000000001"/>
    <n v="54"/>
    <x v="4"/>
    <s v="indie rock"/>
    <x v="1921"/>
    <d v="2012-07-14T05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5.55"/>
    <n v="36.109375"/>
    <x v="4"/>
    <s v="indie rock"/>
    <x v="1922"/>
    <d v="2013-12-12T06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0.8"/>
    <n v="23.153846153846153"/>
    <x v="4"/>
    <s v="indie rock"/>
    <x v="1923"/>
    <d v="2011-09-27T04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.4"/>
    <n v="104"/>
    <x v="4"/>
    <s v="indie rock"/>
    <x v="1924"/>
    <d v="2014-01-15T19:33:00"/>
  </r>
  <r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.33333333333333"/>
    <n v="31.826923076923077"/>
    <x v="4"/>
    <s v="indie rock"/>
    <x v="1925"/>
    <d v="2013-10-11T00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.37933333333334"/>
    <n v="27.3896261682243"/>
    <x v="4"/>
    <s v="indie rock"/>
    <x v="1926"/>
    <d v="2010-11-02T00:26:00"/>
  </r>
  <r>
    <s v="Hampshire is headed to GBS Detroit."/>
    <n v="600"/>
    <n v="620"/>
    <x v="0"/>
    <s v="US"/>
    <s v="USD"/>
    <n v="1331182740"/>
    <n v="1329856839"/>
    <x v="0"/>
    <n v="11"/>
    <x v="0"/>
    <s v="music/indie rock"/>
    <n v="103.33333333333333"/>
    <n v="56.363636363636367"/>
    <x v="4"/>
    <s v="indie rock"/>
    <x v="1927"/>
    <d v="2012-03-08T04:59:00"/>
  </r>
  <r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.13725490196079"/>
    <n v="77.352941176470594"/>
    <x v="4"/>
    <s v="indie rock"/>
    <x v="1928"/>
    <d v="2013-05-07T15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.3125"/>
    <n v="42.8"/>
    <x v="4"/>
    <s v="indie rock"/>
    <x v="1929"/>
    <d v="2011-07-05T00:31:06"/>
  </r>
  <r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46153846153847"/>
    <x v="4"/>
    <s v="indie rock"/>
    <x v="1930"/>
    <d v="2013-07-07T13:24:42"/>
  </r>
  <r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0.601"/>
    <n v="48.240400000000001"/>
    <x v="4"/>
    <s v="indie rock"/>
    <x v="1931"/>
    <d v="2012-05-22T03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6.99047619047619"/>
    <n v="70.212500000000006"/>
    <x v="4"/>
    <s v="indie rock"/>
    <x v="1932"/>
    <d v="2012-01-24T19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.43333333333334"/>
    <n v="94.054545454545448"/>
    <x v="4"/>
    <s v="indie rock"/>
    <x v="1933"/>
    <d v="2014-09-27T03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3.62"/>
    <n v="80.272727272727266"/>
    <x v="4"/>
    <s v="indie rock"/>
    <x v="1934"/>
    <d v="2011-12-25T05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.4"/>
    <n v="54.2"/>
    <x v="4"/>
    <s v="indie rock"/>
    <x v="1935"/>
    <d v="2014-06-21T04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6.52013333333333"/>
    <n v="60.26903448275862"/>
    <x v="4"/>
    <s v="indie rock"/>
    <x v="1936"/>
    <d v="2011-12-06T05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.245"/>
    <n v="38.740344827586206"/>
    <x v="4"/>
    <s v="indie rock"/>
    <x v="1937"/>
    <d v="2012-06-15T03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5.93333333333334"/>
    <n v="152.54385964912279"/>
    <x v="4"/>
    <s v="indie rock"/>
    <x v="1938"/>
    <d v="2013-07-02T05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0.7"/>
    <n v="115.3125"/>
    <x v="4"/>
    <s v="indie rock"/>
    <x v="1939"/>
    <d v="2013-03-10T22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0.92307692307693"/>
    <n v="35.838709677419352"/>
    <x v="4"/>
    <s v="indie rock"/>
    <x v="1940"/>
    <d v="2011-06-15T03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.11835600000001"/>
    <n v="64.570118779438872"/>
    <x v="2"/>
    <s v="hardware"/>
    <x v="1941"/>
    <d v="2014-05-15T06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.44033333333334"/>
    <n v="87.436000000000007"/>
    <x v="2"/>
    <s v="hardware"/>
    <x v="1942"/>
    <d v="2011-07-04T19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.25"/>
    <n v="68.815577078288939"/>
    <x v="2"/>
    <s v="hardware"/>
    <x v="1943"/>
    <d v="2016-08-11T06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.05550000000005"/>
    <n v="176.200223588597"/>
    <x v="2"/>
    <s v="hardware"/>
    <x v="1944"/>
    <d v="2014-05-01T14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.01799999999997"/>
    <n v="511.79117647058825"/>
    <x v="2"/>
    <s v="hardware"/>
    <x v="1945"/>
    <d v="2015-07-12T06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49.74666666666667"/>
    <n v="160.44285714285715"/>
    <x v="2"/>
    <s v="hardware"/>
    <x v="1946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0.63375000000001"/>
    <n v="35.003043478260871"/>
    <x v="2"/>
    <s v="hardware"/>
    <x v="1947"/>
    <d v="2009-11-23T05:59:00"/>
  </r>
  <r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.21100000000001"/>
    <n v="188.50671378091872"/>
    <x v="2"/>
    <s v="hardware"/>
    <x v="1948"/>
    <d v="2016-06-06T17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.0026"/>
    <n v="56.204984093319197"/>
    <x v="2"/>
    <s v="hardware"/>
    <x v="1949"/>
    <d v="2014-07-10T10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0.51866666666666"/>
    <n v="51.3054157782516"/>
    <x v="2"/>
    <s v="hardware"/>
    <x v="1950"/>
    <d v="2011-04-22T04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.44399999999999"/>
    <n v="127.36450839328538"/>
    <x v="2"/>
    <s v="hardware"/>
    <x v="1951"/>
    <d v="2016-11-07T11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.47237142857142"/>
    <n v="101.85532258064516"/>
    <x v="2"/>
    <s v="hardware"/>
    <x v="1952"/>
    <d v="2013-10-16T14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5.94666666666666"/>
    <n v="230.55782312925169"/>
    <x v="2"/>
    <s v="hardware"/>
    <x v="1953"/>
    <d v="2012-03-02T03:00:00"/>
  </r>
  <r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8.94799999999998"/>
    <n v="842.10602409638557"/>
    <x v="2"/>
    <s v="hardware"/>
    <x v="1954"/>
    <d v="2016-03-12T05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8.59528571428569"/>
    <n v="577.27593103448271"/>
    <x v="2"/>
    <s v="hardware"/>
    <x v="1955"/>
    <d v="2012-05-23T19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.03333333333336"/>
    <n v="483.34246575342468"/>
    <x v="2"/>
    <s v="hardware"/>
    <x v="1956"/>
    <d v="2015-04-18T21:10:05"/>
  </r>
  <r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7.50470000000001"/>
    <n v="76.138500000000008"/>
    <x v="2"/>
    <s v="hardware"/>
    <x v="1957"/>
    <d v="2012-10-27T02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5.5717142857143"/>
    <n v="74.107684365781708"/>
    <x v="2"/>
    <s v="hardware"/>
    <x v="1958"/>
    <d v="2013-03-23T22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6.73439999999999"/>
    <n v="36.965660377358489"/>
    <x v="2"/>
    <s v="hardware"/>
    <x v="1959"/>
    <d v="2014-10-01T00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7.90285714285714"/>
    <n v="2500.969696969697"/>
    <x v="2"/>
    <s v="hardware"/>
    <x v="1960"/>
    <d v="2014-12-21T08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.3812"/>
    <n v="67.690214329454989"/>
    <x v="2"/>
    <s v="hardware"/>
    <x v="1961"/>
    <d v="2012-10-06T03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2.92500000000001"/>
    <n v="63.04738562091503"/>
    <x v="2"/>
    <s v="hardware"/>
    <x v="1962"/>
    <d v="2014-05-13T18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6.88421052631578"/>
    <n v="117.6"/>
    <x v="2"/>
    <s v="hardware"/>
    <x v="1963"/>
    <d v="2014-09-16T10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59.57748878923769"/>
    <n v="180.75185011709601"/>
    <x v="2"/>
    <s v="hardware"/>
    <x v="1964"/>
    <d v="2016-04-22T06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.27999999999997"/>
    <n v="127.32038834951456"/>
    <x v="2"/>
    <s v="hardware"/>
    <x v="1965"/>
    <d v="2012-01-12T01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6.74309"/>
    <n v="136.6444745538665"/>
    <x v="2"/>
    <s v="hardware"/>
    <x v="1966"/>
    <d v="2014-08-14T12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.13"/>
    <n v="182.78024691358024"/>
    <x v="2"/>
    <s v="hardware"/>
    <x v="1967"/>
    <d v="2014-05-01T15:55:29"/>
  </r>
  <r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4.96600000000001"/>
    <n v="279.37843137254902"/>
    <x v="2"/>
    <s v="hardware"/>
    <x v="1968"/>
    <d v="2016-12-03T15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.08000000000004"/>
    <n v="61.375728669846318"/>
    <x v="2"/>
    <s v="hardware"/>
    <x v="1969"/>
    <d v="2016-08-05T19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1.8"/>
    <n v="80.727532097004286"/>
    <x v="2"/>
    <s v="hardware"/>
    <x v="1970"/>
    <d v="2013-04-20T03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.02771750000005"/>
    <n v="272.35590732591254"/>
    <x v="2"/>
    <s v="hardware"/>
    <x v="1971"/>
    <d v="2013-11-15T04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.48"/>
    <n v="70.848739495798313"/>
    <x v="2"/>
    <s v="hardware"/>
    <x v="1972"/>
    <d v="2012-11-18T01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6.83081313131311"/>
    <n v="247.94003412969283"/>
    <x v="2"/>
    <s v="hardware"/>
    <x v="1973"/>
    <d v="2016-08-06T07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.49599999999998"/>
    <n v="186.81393034825871"/>
    <x v="2"/>
    <s v="hardware"/>
    <x v="1974"/>
    <d v="2013-08-19T08:01:09"/>
  </r>
  <r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8.70837499999996"/>
    <n v="131.98948616600788"/>
    <x v="2"/>
    <s v="hardware"/>
    <x v="1975"/>
    <d v="2013-03-10T18:07:31"/>
  </r>
  <r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6.6"/>
    <n v="29.310782241014799"/>
    <x v="2"/>
    <s v="hardware"/>
    <x v="1976"/>
    <d v="2013-07-13T21:35:25"/>
  </r>
  <r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.33"/>
    <n v="245.02436053593178"/>
    <x v="2"/>
    <s v="hardware"/>
    <x v="1977"/>
    <d v="2015-12-19T07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6.8451399999999"/>
    <n v="1323.2540463917526"/>
    <x v="2"/>
    <s v="hardware"/>
    <x v="1978"/>
    <d v="2012-06-12T07:00:00"/>
  </r>
  <r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4.901155"/>
    <n v="282.65966789667897"/>
    <x v="2"/>
    <s v="hardware"/>
    <x v="1979"/>
    <d v="2015-11-19T04:59:00"/>
  </r>
  <r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4.82402000000002"/>
    <n v="91.214401028277635"/>
    <x v="2"/>
    <s v="hardware"/>
    <x v="1980"/>
    <d v="2016-04-03T12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8"/>
    <n v="31.75"/>
    <x v="8"/>
    <s v="people"/>
    <x v="1981"/>
    <d v="2014-07-09T17:24:25"/>
  </r>
  <r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n v="0"/>
    <x v="8"/>
    <s v="people"/>
    <x v="1982"/>
    <d v="2016-12-04T15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3"/>
    <n v="88.6875"/>
    <x v="8"/>
    <s v="people"/>
    <x v="1983"/>
    <d v="2016-09-02T07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.146666666666668"/>
    <n v="453.14285714285717"/>
    <x v="8"/>
    <s v="people"/>
    <x v="1984"/>
    <d v="2014-11-30T19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"/>
    <n v="12.75"/>
    <x v="8"/>
    <s v="people"/>
    <x v="1985"/>
    <d v="2016-08-02T23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.05"/>
    <n v="1"/>
    <x v="8"/>
    <s v="people"/>
    <x v="1986"/>
    <d v="2016-03-14T09:24:43"/>
  </r>
  <r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.472727272727276"/>
    <n v="83.428571428571431"/>
    <x v="8"/>
    <s v="people"/>
    <x v="1987"/>
    <d v="2015-03-01T15:21:16"/>
  </r>
  <r>
    <s v="Expressing art in an image!"/>
    <n v="6000"/>
    <n v="25"/>
    <x v="2"/>
    <s v="US"/>
    <s v="USD"/>
    <n v="1440094742"/>
    <n v="1437502742"/>
    <x v="0"/>
    <n v="1"/>
    <x v="1"/>
    <s v="photography/people"/>
    <n v="0.41666666666666669"/>
    <n v="25"/>
    <x v="8"/>
    <s v="people"/>
    <x v="1988"/>
    <d v="2015-08-20T18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9"/>
    <d v="2016-12-11T16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6.966666666666665"/>
    <n v="101.8"/>
    <x v="8"/>
    <s v="people"/>
    <x v="1990"/>
    <d v="2016-02-13T04:42:12"/>
  </r>
  <r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"/>
    <n v="46.666666666666664"/>
    <x v="8"/>
    <s v="people"/>
    <x v="1991"/>
    <d v="2015-07-03T21:26:26"/>
  </r>
  <r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.13333333333333333"/>
    <n v="1"/>
    <x v="8"/>
    <s v="people"/>
    <x v="1992"/>
    <d v="2015-02-18T03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n v="0"/>
    <x v="8"/>
    <s v="people"/>
    <x v="1993"/>
    <d v="2015-12-21T14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n v="0"/>
    <x v="8"/>
    <s v="people"/>
    <x v="1994"/>
    <d v="2016-12-07T01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"/>
    <n v="26"/>
    <x v="8"/>
    <s v="people"/>
    <x v="1995"/>
    <d v="2015-07-16T21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n v="0"/>
    <x v="8"/>
    <s v="people"/>
    <x v="1996"/>
    <d v="2014-07-10T19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n v="0"/>
    <x v="8"/>
    <s v="people"/>
    <x v="1997"/>
    <d v="2014-08-26T22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.2"/>
    <n v="218.33333333333334"/>
    <x v="8"/>
    <s v="people"/>
    <x v="1998"/>
    <d v="2014-08-01T02:50:38"/>
  </r>
  <r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0.76129032258064511"/>
    <n v="33.714285714285715"/>
    <x v="8"/>
    <s v="people"/>
    <x v="1999"/>
    <d v="2014-11-13T12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2.5"/>
    <n v="25"/>
    <x v="8"/>
    <s v="people"/>
    <x v="2000"/>
    <d v="2016-01-06T22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.12909090909091"/>
    <n v="128.38790470372632"/>
    <x v="2"/>
    <s v="hardware"/>
    <x v="2001"/>
    <d v="2015-06-12T20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6.79422"/>
    <n v="78.834261818181815"/>
    <x v="2"/>
    <s v="hardware"/>
    <x v="2002"/>
    <d v="2017-01-23T17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4705882352942"/>
    <x v="2"/>
    <s v="hardware"/>
    <x v="2003"/>
    <d v="2010-07-02T23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.42048"/>
    <n v="331.10237288135596"/>
    <x v="2"/>
    <s v="hardware"/>
    <x v="2004"/>
    <d v="2014-07-10T14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3.6801"/>
    <n v="194.26193717277485"/>
    <x v="2"/>
    <s v="hardware"/>
    <x v="2005"/>
    <d v="2013-10-16T03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7.84"/>
    <n v="408.97689768976898"/>
    <x v="2"/>
    <s v="hardware"/>
    <x v="2006"/>
    <d v="2014-12-03T13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5.7092"/>
    <n v="84.459270072992695"/>
    <x v="2"/>
    <s v="hardware"/>
    <x v="2007"/>
    <d v="2010-08-24T04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.07484768810599"/>
    <n v="44.853658536585364"/>
    <x v="2"/>
    <s v="hardware"/>
    <x v="2008"/>
    <d v="2011-09-19T14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.15800000000002"/>
    <n v="383.3643216080402"/>
    <x v="2"/>
    <s v="hardware"/>
    <x v="2009"/>
    <d v="2016-11-23T08:45:43"/>
  </r>
  <r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.053"/>
    <n v="55.276856649395505"/>
    <x v="2"/>
    <s v="hardware"/>
    <x v="2010"/>
    <d v="2016-08-18T23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19.56399999999996"/>
    <n v="422.02059732234807"/>
    <x v="2"/>
    <s v="hardware"/>
    <x v="2011"/>
    <d v="2016-01-11T23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4.9"/>
    <n v="64.180327868852459"/>
    <x v="2"/>
    <s v="hardware"/>
    <x v="2012"/>
    <d v="2015-02-05T19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4.91374999999999"/>
    <n v="173.57781674704077"/>
    <x v="2"/>
    <s v="hardware"/>
    <x v="2013"/>
    <d v="2016-07-08T23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3.7822333333334"/>
    <n v="88.601680840609291"/>
    <x v="2"/>
    <s v="hardware"/>
    <x v="2014"/>
    <d v="2013-03-25T04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.00013888888888"/>
    <n v="50.222283950617282"/>
    <x v="2"/>
    <s v="hardware"/>
    <x v="2015"/>
    <d v="2011-09-09T21:02:43"/>
  </r>
  <r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1.54219999999998"/>
    <n v="192.38876826722338"/>
    <x v="2"/>
    <s v="hardware"/>
    <x v="2016"/>
    <d v="2013-03-09T21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.1024"/>
    <n v="73.416901408450698"/>
    <x v="2"/>
    <s v="hardware"/>
    <x v="2017"/>
    <d v="2012-03-24T04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.24343076923077"/>
    <n v="147.68495555555555"/>
    <x v="2"/>
    <s v="hardware"/>
    <x v="2018"/>
    <d v="2015-08-13T08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4.90974999999997"/>
    <n v="108.96848314606741"/>
    <x v="2"/>
    <s v="hardware"/>
    <x v="2019"/>
    <d v="2016-09-22T17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.33333333333334"/>
    <n v="23.647540983606557"/>
    <x v="2"/>
    <s v="hardware"/>
    <x v="2020"/>
    <d v="2014-05-14T23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.10000000000002"/>
    <n v="147.94736842105263"/>
    <x v="2"/>
    <s v="hardware"/>
    <x v="2021"/>
    <d v="2014-09-24T01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.137"/>
    <n v="385.03692307692307"/>
    <x v="2"/>
    <s v="hardware"/>
    <x v="2022"/>
    <d v="2016-06-11T13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.459"/>
    <n v="457.39093484419266"/>
    <x v="2"/>
    <s v="hardware"/>
    <x v="2023"/>
    <d v="2015-06-11T10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.35"/>
    <n v="222.99047619047619"/>
    <x v="2"/>
    <s v="hardware"/>
    <x v="2024"/>
    <d v="2012-08-13T03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.15"/>
    <n v="220.74074074074073"/>
    <x v="2"/>
    <s v="hardware"/>
    <x v="2025"/>
    <d v="2015-06-11T04:25:46"/>
  </r>
  <r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.48307999999997"/>
    <n v="73.503898678414089"/>
    <x v="2"/>
    <s v="hardware"/>
    <x v="2026"/>
    <d v="2014-04-21T03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.249"/>
    <n v="223.09647495361781"/>
    <x v="2"/>
    <s v="hardware"/>
    <x v="2027"/>
    <d v="2015-03-30T18:31:59"/>
  </r>
  <r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.16666666666667"/>
    <n v="47.911392405063289"/>
    <x v="2"/>
    <s v="hardware"/>
    <x v="2028"/>
    <d v="2010-03-15T21:55:00"/>
  </r>
  <r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.2"/>
    <n v="96.063829787234042"/>
    <x v="2"/>
    <s v="hardware"/>
    <x v="2029"/>
    <d v="2014-08-27T00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.239013671875"/>
    <n v="118.6144"/>
    <x v="2"/>
    <s v="hardware"/>
    <x v="2030"/>
    <d v="2012-11-29T23:54:56"/>
  </r>
  <r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.35"/>
    <n v="118.45472440944881"/>
    <x v="2"/>
    <s v="hardware"/>
    <x v="2031"/>
    <d v="2015-01-09T01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.18799999999999"/>
    <n v="143.21468926553672"/>
    <x v="2"/>
    <s v="hardware"/>
    <x v="2032"/>
    <d v="2016-12-15T05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8.67599999999999"/>
    <n v="282.71518987341773"/>
    <x v="2"/>
    <s v="hardware"/>
    <x v="2033"/>
    <d v="2014-04-26T01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6.81998717948721"/>
    <n v="593.93620078740162"/>
    <x v="2"/>
    <s v="hardware"/>
    <x v="2034"/>
    <d v="2015-05-07T06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.03642500000001"/>
    <n v="262.15704968944101"/>
    <x v="2"/>
    <s v="hardware"/>
    <x v="2035"/>
    <d v="2015-12-19T01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1.66833333333332"/>
    <n v="46.580778301886795"/>
    <x v="2"/>
    <s v="hardware"/>
    <x v="2036"/>
    <d v="2014-05-09T20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.47640000000001"/>
    <n v="70.041118881118877"/>
    <x v="2"/>
    <s v="hardware"/>
    <x v="2037"/>
    <d v="2013-12-30T06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0.51249999999999"/>
    <n v="164.90686274509804"/>
    <x v="2"/>
    <s v="hardware"/>
    <x v="2038"/>
    <d v="2013-07-01T18:00:00"/>
  </r>
  <r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.21680000000001"/>
    <n v="449.26385224274406"/>
    <x v="2"/>
    <s v="hardware"/>
    <x v="2039"/>
    <d v="2016-12-01T04:59:00"/>
  </r>
  <r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.17133333333334"/>
    <n v="27.472841328413285"/>
    <x v="2"/>
    <s v="hardware"/>
    <x v="2040"/>
    <d v="2013-11-15T23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1.86315789473684"/>
    <n v="143.97499999999999"/>
    <x v="2"/>
    <s v="hardware"/>
    <x v="2041"/>
    <d v="2016-11-10T13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3.53"/>
    <n v="88.23571428571428"/>
    <x v="2"/>
    <s v="hardware"/>
    <x v="2042"/>
    <d v="2016-01-22T16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.20938628158842"/>
    <n v="36.326424870466319"/>
    <x v="2"/>
    <s v="hardware"/>
    <x v="2043"/>
    <d v="2016-12-11T04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.21333333333334"/>
    <n v="90.177777777777777"/>
    <x v="2"/>
    <s v="hardware"/>
    <x v="2044"/>
    <d v="2015-06-13T16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.18387755102037"/>
    <n v="152.62361216730039"/>
    <x v="2"/>
    <s v="hardware"/>
    <x v="2045"/>
    <d v="2012-07-09T02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.1"/>
    <n v="55.806451612903224"/>
    <x v="2"/>
    <s v="hardware"/>
    <x v="2046"/>
    <d v="2013-05-23T04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2.99897959183673"/>
    <n v="227.85327313769753"/>
    <x v="2"/>
    <s v="hardware"/>
    <x v="2047"/>
    <d v="2015-04-17T00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.33229411764705"/>
    <n v="91.82989803350327"/>
    <x v="2"/>
    <s v="hardware"/>
    <x v="2048"/>
    <d v="2013-05-23T15:38:11"/>
  </r>
  <r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.19070000000001"/>
    <n v="80.991037735849048"/>
    <x v="2"/>
    <s v="hardware"/>
    <x v="2049"/>
    <d v="2013-12-02T22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.27"/>
    <n v="278.39411764705881"/>
    <x v="2"/>
    <s v="hardware"/>
    <x v="2050"/>
    <d v="2015-05-31T01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.36250000000001"/>
    <n v="43.095041322314053"/>
    <x v="2"/>
    <s v="hardware"/>
    <x v="2051"/>
    <d v="2013-12-26T00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.048"/>
    <n v="326.29205175600737"/>
    <x v="2"/>
    <s v="hardware"/>
    <x v="2052"/>
    <d v="2016-02-20T02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.02"/>
    <n v="41.743801652892564"/>
    <x v="2"/>
    <s v="hardware"/>
    <x v="2053"/>
    <d v="2015-11-25T15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3.59142857142857"/>
    <n v="64.020933977455712"/>
    <x v="2"/>
    <s v="hardware"/>
    <x v="2054"/>
    <d v="2014-05-02T12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.41666666666666"/>
    <n v="99.455445544554451"/>
    <x v="2"/>
    <s v="hardware"/>
    <x v="2055"/>
    <d v="2014-12-03T04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.452"/>
    <n v="138.49458483754512"/>
    <x v="2"/>
    <s v="hardware"/>
    <x v="2056"/>
    <d v="2013-04-17T18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.23220000000001"/>
    <n v="45.547792792792798"/>
    <x v="2"/>
    <s v="hardware"/>
    <x v="2057"/>
    <d v="2016-02-26T11:52:12"/>
  </r>
  <r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.28125"/>
    <n v="10.507317073170732"/>
    <x v="2"/>
    <s v="hardware"/>
    <x v="2058"/>
    <d v="2015-03-02T20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.45666666666668"/>
    <n v="114.76533333333333"/>
    <x v="2"/>
    <s v="hardware"/>
    <x v="2059"/>
    <d v="2016-01-31T21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.4"/>
    <n v="35.997067448680355"/>
    <x v="2"/>
    <s v="hardware"/>
    <x v="2060"/>
    <d v="2014-07-23T15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7.92"/>
    <n v="154.17142857142858"/>
    <x v="2"/>
    <s v="hardware"/>
    <x v="2061"/>
    <d v="2016-12-31T18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4.977"/>
    <n v="566.38916256157631"/>
    <x v="2"/>
    <s v="hardware"/>
    <x v="2062"/>
    <d v="2016-03-24T08:11:38"/>
  </r>
  <r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.05000000000001"/>
    <n v="120.85714285714286"/>
    <x v="2"/>
    <s v="hardware"/>
    <x v="2063"/>
    <d v="2016-05-15T17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.16676082790633"/>
    <n v="86.163845492085343"/>
    <x v="2"/>
    <s v="hardware"/>
    <x v="2064"/>
    <d v="2013-05-31T12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.215125"/>
    <n v="51.212114395886893"/>
    <x v="2"/>
    <s v="hardware"/>
    <x v="2065"/>
    <d v="2013-12-25T08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8.6"/>
    <n v="67.261538461538464"/>
    <x v="2"/>
    <s v="hardware"/>
    <x v="2066"/>
    <d v="2014-08-23T18:31:23"/>
  </r>
  <r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6.86868686868686"/>
    <n v="62.8"/>
    <x v="2"/>
    <s v="hardware"/>
    <x v="2067"/>
    <d v="2015-05-24T20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.22387999999999"/>
    <n v="346.13118421052633"/>
    <x v="2"/>
    <s v="hardware"/>
    <x v="2068"/>
    <d v="2016-10-20T20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.40665999999999"/>
    <n v="244.11912547528519"/>
    <x v="2"/>
    <s v="hardware"/>
    <x v="2069"/>
    <d v="2016-01-02T23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.3272"/>
    <n v="259.25424836601309"/>
    <x v="2"/>
    <s v="hardware"/>
    <x v="2070"/>
    <d v="2016-06-28T15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0.73"/>
    <n v="201.96402877697841"/>
    <x v="2"/>
    <s v="hardware"/>
    <x v="2071"/>
    <d v="2016-10-02T06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0.73146853146854"/>
    <n v="226.20857142857142"/>
    <x v="2"/>
    <s v="hardware"/>
    <x v="2072"/>
    <d v="2016-05-07T13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2.60429999999999"/>
    <n v="324.69"/>
    <x v="2"/>
    <s v="hardware"/>
    <x v="2073"/>
    <d v="2015-05-08T16:01:58"/>
  </r>
  <r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2.5"/>
    <n v="205"/>
    <x v="2"/>
    <s v="hardware"/>
    <x v="2074"/>
    <d v="2016-05-06T19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.3738373837384"/>
    <n v="20.465926829268295"/>
    <x v="2"/>
    <s v="hardware"/>
    <x v="2075"/>
    <d v="2013-07-25T16:21:28"/>
  </r>
  <r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.349156424581"/>
    <n v="116.35303146309367"/>
    <x v="2"/>
    <s v="hardware"/>
    <x v="2076"/>
    <d v="2014-07-23T21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5.508"/>
    <n v="307.20212765957444"/>
    <x v="2"/>
    <s v="hardware"/>
    <x v="2077"/>
    <d v="2015-06-05T21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.20500000000001"/>
    <n v="546.6875"/>
    <x v="2"/>
    <s v="hardware"/>
    <x v="2078"/>
    <d v="2016-12-18T18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.17"/>
    <n v="47.474464579901152"/>
    <x v="2"/>
    <s v="hardware"/>
    <x v="2079"/>
    <d v="2015-06-25T19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7.8"/>
    <n v="101.56"/>
    <x v="2"/>
    <s v="hardware"/>
    <x v="2080"/>
    <d v="2015-11-11T23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4.57142857142857"/>
    <n v="72.909090909090907"/>
    <x v="4"/>
    <s v="indie rock"/>
    <x v="2081"/>
    <d v="2012-05-16T04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0.73333333333333"/>
    <n v="43.710526315789473"/>
    <x v="4"/>
    <s v="indie rock"/>
    <x v="2082"/>
    <d v="2011-11-24T03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.33333333333333"/>
    <n v="34"/>
    <x v="4"/>
    <s v="indie rock"/>
    <x v="2083"/>
    <d v="2012-06-04T17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.33333333333333"/>
    <n v="70.652173913043484"/>
    <x v="4"/>
    <s v="indie rock"/>
    <x v="2084"/>
    <d v="2014-05-04T06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3.53333333333333"/>
    <n v="89.301204819277103"/>
    <x v="4"/>
    <s v="indie rock"/>
    <x v="2085"/>
    <d v="2012-07-15T20:03:07"/>
  </r>
  <r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0.7"/>
    <n v="115.08571428571429"/>
    <x v="4"/>
    <s v="indie rock"/>
    <x v="2086"/>
    <d v="2011-12-14T04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3.53333333333333"/>
    <n v="62.12"/>
    <x v="4"/>
    <s v="indie rock"/>
    <x v="2087"/>
    <d v="2011-09-08T04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5.51066666666667"/>
    <n v="46.204266666666669"/>
    <x v="4"/>
    <s v="indie rock"/>
    <x v="2088"/>
    <d v="2010-09-11T03:59:00"/>
  </r>
  <r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.4004"/>
    <n v="48.54854838709678"/>
    <x v="4"/>
    <s v="indie rock"/>
    <x v="2089"/>
    <d v="2013-08-02T01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.040375"/>
    <n v="57.520187499999999"/>
    <x v="4"/>
    <s v="indie rock"/>
    <x v="2090"/>
    <d v="2013-02-24T09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.46777777777778"/>
    <n v="88.147154471544724"/>
    <x v="4"/>
    <s v="indie rock"/>
    <x v="2091"/>
    <d v="2011-03-01T20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.28333333333333"/>
    <n v="110.49090909090908"/>
    <x v="4"/>
    <s v="indie rock"/>
    <x v="2092"/>
    <d v="2011-10-07T16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.46666666666667"/>
    <n v="66.826086956521735"/>
    <x v="4"/>
    <s v="indie rock"/>
    <x v="2093"/>
    <d v="2012-12-22T21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0.54285714285714"/>
    <n v="58.597222222222221"/>
    <x v="4"/>
    <s v="indie rock"/>
    <x v="2094"/>
    <d v="2012-03-05T03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3636363636364"/>
    <x v="4"/>
    <s v="indie rock"/>
    <x v="2095"/>
    <d v="2011-10-02T17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1.66666666666667"/>
    <n v="43.571428571428569"/>
    <x v="4"/>
    <s v="indie rock"/>
    <x v="2096"/>
    <d v="2012-10-26T03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4736842105263"/>
    <x v="4"/>
    <s v="indie rock"/>
    <x v="2097"/>
    <d v="2011-12-01T15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.33333333333333"/>
    <n v="188.125"/>
    <x v="4"/>
    <s v="indie rock"/>
    <x v="2098"/>
    <d v="2012-03-08T02:43:55"/>
  </r>
  <r>
    <s v="Our tour van died, we need help!"/>
    <n v="3000"/>
    <n v="3971"/>
    <x v="0"/>
    <s v="US"/>
    <s v="USD"/>
    <n v="1435808400"/>
    <n v="1434650084"/>
    <x v="0"/>
    <n v="63"/>
    <x v="0"/>
    <s v="music/indie rock"/>
    <n v="132.36666666666667"/>
    <n v="63.031746031746032"/>
    <x v="4"/>
    <s v="indie rock"/>
    <x v="2099"/>
    <d v="2015-07-02T03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6.66666666666666"/>
    <n v="30.37037037037037"/>
    <x v="4"/>
    <s v="indie rock"/>
    <x v="2100"/>
    <d v="2012-06-30T03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.25"/>
    <n v="51.477272727272727"/>
    <x v="4"/>
    <s v="indie rock"/>
    <x v="2101"/>
    <d v="2012-02-13T03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89473684210527"/>
    <x v="4"/>
    <s v="indie rock"/>
    <x v="2102"/>
    <d v="2011-05-05T20:50:48"/>
  </r>
  <r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.12318374694613"/>
    <n v="98.817391304347822"/>
    <x v="4"/>
    <s v="indie rock"/>
    <x v="2103"/>
    <d v="2012-11-09T19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29.5"/>
    <n v="28"/>
    <x v="4"/>
    <s v="indie rock"/>
    <x v="2104"/>
    <d v="2013-05-31T00:00:00"/>
  </r>
  <r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3131313131315"/>
    <x v="4"/>
    <s v="indie rock"/>
    <x v="2105"/>
    <d v="2014-11-21T04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.04545454545455"/>
    <n v="53.522727272727273"/>
    <x v="4"/>
    <s v="indie rock"/>
    <x v="2106"/>
    <d v="2013-01-26T05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7.733"/>
    <n v="37.149310344827583"/>
    <x v="4"/>
    <s v="indie rock"/>
    <x v="2107"/>
    <d v="2014-11-12T18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.3125"/>
    <n v="89.895287958115176"/>
    <x v="4"/>
    <s v="indie rock"/>
    <x v="2108"/>
    <d v="2012-09-10T03:55:00"/>
  </r>
  <r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6.52500000000001"/>
    <n v="106.52500000000001"/>
    <x v="4"/>
    <s v="indie rock"/>
    <x v="2109"/>
    <d v="2015-07-05T17:00:17"/>
  </r>
  <r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.35"/>
    <n v="52.815789473684212"/>
    <x v="4"/>
    <s v="indie rock"/>
    <x v="2110"/>
    <d v="2014-05-28T04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6.5"/>
    <n v="54.615384615384613"/>
    <x v="4"/>
    <s v="indie rock"/>
    <x v="2111"/>
    <d v="2011-08-15T01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2727272727273"/>
    <x v="4"/>
    <s v="indie rock"/>
    <x v="2112"/>
    <d v="2013-04-15T22:16:33"/>
  </r>
  <r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4.85714285714286"/>
    <n v="68.598130841121488"/>
    <x v="4"/>
    <s v="indie rock"/>
    <x v="2113"/>
    <d v="2014-09-23T20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4.7"/>
    <n v="35.612244897959187"/>
    <x v="4"/>
    <s v="indie rock"/>
    <x v="2114"/>
    <d v="2010-12-09T04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5.66666666666666"/>
    <n v="94.027777777777771"/>
    <x v="4"/>
    <s v="indie rock"/>
    <x v="2115"/>
    <d v="2011-02-20T01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0.90416666666667"/>
    <n v="526.45652173913038"/>
    <x v="4"/>
    <s v="indie rock"/>
    <x v="2116"/>
    <d v="2012-10-02T18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7.75"/>
    <n v="50.657142857142858"/>
    <x v="4"/>
    <s v="indie rock"/>
    <x v="2117"/>
    <d v="2015-10-27T04:59:00"/>
  </r>
  <r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4.61099999999999"/>
    <n v="79.182941176470578"/>
    <x v="4"/>
    <s v="indie rock"/>
    <x v="2118"/>
    <d v="2011-07-24T20:08:56"/>
  </r>
  <r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0.75"/>
    <n v="91.590909090909093"/>
    <x v="4"/>
    <s v="indie rock"/>
    <x v="2119"/>
    <d v="2012-08-16T03:07:25"/>
  </r>
  <r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0.880375"/>
    <n v="116.96275362318841"/>
    <x v="4"/>
    <s v="indie rock"/>
    <x v="2120"/>
    <d v="2014-01-01T23:08:56"/>
  </r>
  <r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0.56799999999999995"/>
    <n v="28.4"/>
    <x v="6"/>
    <s v="video games"/>
    <x v="2121"/>
    <d v="2017-01-11T17:49:08"/>
  </r>
  <r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.38750000000000001"/>
    <n v="103.33333333333333"/>
    <x v="6"/>
    <s v="video games"/>
    <x v="2122"/>
    <d v="2017-01-07T07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3"/>
    <d v="2010-03-15T06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.454545454545455"/>
    <n v="23"/>
    <x v="6"/>
    <s v="video games"/>
    <x v="2124"/>
    <d v="2010-11-30T05:00:00"/>
  </r>
  <r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"/>
    <n v="31.555555555555557"/>
    <x v="6"/>
    <s v="video games"/>
    <x v="2125"/>
    <d v="2015-08-05T00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.05"/>
    <n v="5"/>
    <x v="6"/>
    <s v="video games"/>
    <x v="2126"/>
    <d v="2014-12-08T23:21:27"/>
  </r>
  <r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8.842857142857142"/>
    <n v="34.220338983050844"/>
    <x v="6"/>
    <s v="video games"/>
    <x v="2127"/>
    <d v="2015-03-12T11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.16666666666666666"/>
    <n v="25"/>
    <x v="6"/>
    <s v="video games"/>
    <x v="2128"/>
    <d v="2014-09-21T18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1.8"/>
    <n v="19.666666666666668"/>
    <x v="6"/>
    <s v="video games"/>
    <x v="2129"/>
    <d v="2016-03-10T00:35:00"/>
  </r>
  <r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.20238095238095238"/>
    <n v="21.25"/>
    <x v="6"/>
    <s v="video games"/>
    <x v="2130"/>
    <d v="2014-08-16T02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33333333333339"/>
    <x v="6"/>
    <s v="video games"/>
    <x v="2131"/>
    <d v="2015-07-12T04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9"/>
    <n v="21.34333333333333"/>
    <x v="6"/>
    <s v="video games"/>
    <x v="2132"/>
    <d v="2014-02-03T11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"/>
    <n v="5.333333333333333"/>
    <x v="6"/>
    <s v="video games"/>
    <x v="2133"/>
    <d v="2011-04-24T06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4"/>
    <n v="34.666666666666664"/>
    <x v="6"/>
    <s v="video games"/>
    <x v="2134"/>
    <d v="2013-04-27T21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"/>
    <n v="21.727272727272727"/>
    <x v="6"/>
    <s v="video games"/>
    <x v="2135"/>
    <d v="2012-10-04T23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9E-2"/>
    <n v="11.922499999999999"/>
    <x v="6"/>
    <s v="video games"/>
    <x v="2136"/>
    <d v="2013-10-19T12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.405999999999999"/>
    <n v="26.59737827715356"/>
    <x v="6"/>
    <s v="video games"/>
    <x v="2137"/>
    <d v="2014-12-05T18:30:29"/>
  </r>
  <r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2.8"/>
    <n v="10.666666666666666"/>
    <x v="6"/>
    <s v="video games"/>
    <x v="2138"/>
    <d v="2013-11-09T01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2"/>
    <n v="29.035714285714285"/>
    <x v="6"/>
    <s v="video games"/>
    <x v="2139"/>
    <d v="2016-11-03T18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.112"/>
    <n v="50.909090909090907"/>
    <x v="6"/>
    <s v="video games"/>
    <x v="2140"/>
    <d v="2013-01-11T20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n v="0"/>
    <x v="6"/>
    <s v="video games"/>
    <x v="2141"/>
    <d v="2014-11-14T06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39"/>
    <n v="50.083333333333336"/>
    <x v="6"/>
    <s v="video games"/>
    <x v="2142"/>
    <d v="2015-12-30T16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.25"/>
    <n v="45"/>
    <x v="6"/>
    <s v="video games"/>
    <x v="2143"/>
    <d v="2010-07-21T19:00:00"/>
  </r>
  <r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4"/>
    <n v="25.291666666666668"/>
    <x v="6"/>
    <s v="video games"/>
    <x v="2144"/>
    <d v="2013-09-14T13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.433333333333334"/>
    <n v="51.292134831460672"/>
    <x v="6"/>
    <s v="video games"/>
    <x v="2145"/>
    <d v="2013-11-27T06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.02"/>
    <n v="1"/>
    <x v="6"/>
    <s v="video games"/>
    <x v="2146"/>
    <d v="2016-02-11T16:18:30"/>
  </r>
  <r>
    <s v="A Point and Click Adventure on Steroids."/>
    <n v="390000"/>
    <n v="2716"/>
    <x v="2"/>
    <s v="US"/>
    <s v="USD"/>
    <n v="1416125148"/>
    <n v="1413356748"/>
    <x v="0"/>
    <n v="55"/>
    <x v="1"/>
    <s v="games/video games"/>
    <n v="0.69641025641025645"/>
    <n v="49.381818181818183"/>
    <x v="6"/>
    <s v="video games"/>
    <x v="2147"/>
    <d v="2014-11-16T08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8"/>
    <d v="2015-04-02T16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n v="0"/>
    <x v="6"/>
    <s v="video games"/>
    <x v="2149"/>
    <d v="2010-07-31T00:00:00"/>
  </r>
  <r>
    <s v="A pixel styled open world detective game."/>
    <n v="50000"/>
    <n v="405"/>
    <x v="2"/>
    <s v="NO"/>
    <s v="NOK"/>
    <n v="1468392599"/>
    <n v="1465800599"/>
    <x v="0"/>
    <n v="4"/>
    <x v="1"/>
    <s v="games/video games"/>
    <n v="0.81"/>
    <n v="101.25"/>
    <x v="6"/>
    <s v="video games"/>
    <x v="2150"/>
    <d v="2016-07-13T06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.26222222222222225"/>
    <n v="19.666666666666668"/>
    <x v="6"/>
    <s v="video games"/>
    <x v="2151"/>
    <d v="2016-06-29T20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.16666666666666666"/>
    <n v="12.5"/>
    <x v="6"/>
    <s v="video games"/>
    <x v="2152"/>
    <d v="2014-03-15T18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6E-3"/>
    <n v="8.5"/>
    <x v="6"/>
    <s v="video games"/>
    <x v="2153"/>
    <d v="2015-01-10T07:59:00"/>
  </r>
  <r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0.8"/>
    <n v="1"/>
    <x v="6"/>
    <s v="video games"/>
    <x v="2154"/>
    <d v="2014-01-28T15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2999999999999998"/>
    <n v="23"/>
    <x v="6"/>
    <s v="video games"/>
    <x v="2155"/>
    <d v="2016-03-31T16:56:25"/>
  </r>
  <r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6"/>
    <n v="17.987951807228917"/>
    <x v="6"/>
    <s v="video games"/>
    <x v="2156"/>
    <d v="2013-09-16T20:30:06"/>
  </r>
  <r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.192"/>
    <n v="370.94736842105266"/>
    <x v="6"/>
    <s v="video games"/>
    <x v="2157"/>
    <d v="2016-12-23T07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63"/>
    <n v="63.569485530546629"/>
    <x v="6"/>
    <s v="video games"/>
    <x v="2158"/>
    <d v="2013-02-04T20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0.72222222222222221"/>
    <n v="13"/>
    <x v="6"/>
    <s v="video games"/>
    <x v="2159"/>
    <d v="2011-07-16T17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0.85"/>
    <n v="5.3125"/>
    <x v="6"/>
    <s v="video games"/>
    <x v="2160"/>
    <d v="2012-05-19T17:05:05"/>
  </r>
  <r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5.75"/>
    <n v="35.615384615384613"/>
    <x v="4"/>
    <s v="rock"/>
    <x v="2161"/>
    <d v="2015-09-23T20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.26666666666667"/>
    <n v="87.103448275862064"/>
    <x v="4"/>
    <s v="rock"/>
    <x v="2162"/>
    <d v="2014-07-24T18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.19999999999999"/>
    <n v="75.11363636363636"/>
    <x v="4"/>
    <s v="rock"/>
    <x v="2163"/>
    <d v="2015-06-08T03:50:00"/>
  </r>
  <r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2.63636363636364"/>
    <n v="68.01204819277109"/>
    <x v="4"/>
    <s v="rock"/>
    <x v="2164"/>
    <d v="2016-06-25T03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8.63999999999999"/>
    <n v="29.623931623931625"/>
    <x v="4"/>
    <s v="rock"/>
    <x v="2165"/>
    <d v="2016-04-08T15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6.6"/>
    <n v="91.625"/>
    <x v="4"/>
    <s v="rock"/>
    <x v="2166"/>
    <d v="2014-12-05T21:06:58"/>
  </r>
  <r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7"/>
    <d v="2012-09-15T01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1.58161111111112"/>
    <n v="64.366735294117646"/>
    <x v="4"/>
    <s v="rock"/>
    <x v="2168"/>
    <d v="2017-02-10T05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57142857142858"/>
    <x v="4"/>
    <s v="rock"/>
    <x v="2169"/>
    <d v="2017-03-02T16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0.85714285714286"/>
    <n v="33.315789473684212"/>
    <x v="4"/>
    <s v="rock"/>
    <x v="2170"/>
    <d v="2015-08-22T18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.075"/>
    <n v="90.276595744680847"/>
    <x v="4"/>
    <s v="rock"/>
    <x v="2171"/>
    <d v="2015-06-22T05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307692307692"/>
    <x v="4"/>
    <s v="rock"/>
    <x v="2172"/>
    <d v="2015-04-18T13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6.92857142857143"/>
    <n v="59.233333333333334"/>
    <x v="4"/>
    <s v="rock"/>
    <x v="2173"/>
    <d v="2013-09-10T03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2.97499999999999"/>
    <n v="65.38095238095238"/>
    <x v="4"/>
    <s v="rock"/>
    <x v="2174"/>
    <d v="2016-05-05T13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07692307692307"/>
    <x v="4"/>
    <s v="rock"/>
    <x v="2175"/>
    <d v="2016-07-21T00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.02"/>
    <n v="88.74647887323944"/>
    <x v="4"/>
    <s v="rock"/>
    <x v="2176"/>
    <d v="2015-05-02T15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.12"/>
    <n v="65.868421052631575"/>
    <x v="4"/>
    <s v="rock"/>
    <x v="2177"/>
    <d v="2016-06-06T06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8.63999999999999"/>
    <n v="40.349243306169967"/>
    <x v="4"/>
    <s v="rock"/>
    <x v="2178"/>
    <d v="2017-01-18T15:16:37"/>
  </r>
  <r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.4"/>
    <n v="76.857142857142861"/>
    <x v="4"/>
    <s v="rock"/>
    <x v="2179"/>
    <d v="2015-04-11T04:06:32"/>
  </r>
  <r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.1842"/>
    <n v="68.707820512820518"/>
    <x v="4"/>
    <s v="rock"/>
    <x v="2180"/>
    <d v="2015-11-13T17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.1"/>
    <n v="57.773584905660378"/>
    <x v="6"/>
    <s v="tabletop games"/>
    <x v="2181"/>
    <d v="2017-02-21T00:07:33"/>
  </r>
  <r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.16666666666663"/>
    <n v="44.171348314606739"/>
    <x v="6"/>
    <s v="tabletop games"/>
    <x v="2182"/>
    <d v="2014-10-02T21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.27777777777777"/>
    <n v="31.566308243727597"/>
    <x v="6"/>
    <s v="tabletop games"/>
    <x v="2183"/>
    <d v="2017-02-09T05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4.74"/>
    <n v="107.04511278195488"/>
    <x v="6"/>
    <s v="tabletop games"/>
    <x v="2184"/>
    <d v="2016-01-25T16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6.97"/>
    <n v="149.03451043338683"/>
    <x v="6"/>
    <s v="tabletop games"/>
    <x v="2185"/>
    <d v="2013-03-26T08:23:59"/>
  </r>
  <r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09.675"/>
    <n v="55.956632653061227"/>
    <x v="6"/>
    <s v="tabletop games"/>
    <x v="2186"/>
    <d v="2016-09-07T02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4.6425"/>
    <n v="56.970381807973048"/>
    <x v="6"/>
    <s v="tabletop games"/>
    <x v="2187"/>
    <d v="2015-04-03T03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.17692027666544"/>
    <n v="44.056420233463037"/>
    <x v="6"/>
    <s v="tabletop games"/>
    <x v="2188"/>
    <d v="2016-10-25T17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.25"/>
    <n v="68.625"/>
    <x v="6"/>
    <s v="tabletop games"/>
    <x v="2189"/>
    <d v="2016-04-21T22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4.61052631578949"/>
    <n v="65.318435754189949"/>
    <x v="6"/>
    <s v="tabletop games"/>
    <x v="2190"/>
    <d v="2016-03-23T06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19.73333333333333"/>
    <n v="35.92"/>
    <x v="6"/>
    <s v="tabletop games"/>
    <x v="2191"/>
    <d v="2017-02-14T20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.2401666666667"/>
    <n v="40.070667078443485"/>
    <x v="6"/>
    <s v="tabletop games"/>
    <x v="2192"/>
    <d v="2016-12-15T23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.37333333333333"/>
    <n v="75.647714604236342"/>
    <x v="6"/>
    <s v="tabletop games"/>
    <x v="2193"/>
    <d v="2016-11-21T04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.37"/>
    <n v="61.203872437357631"/>
    <x v="6"/>
    <s v="tabletop games"/>
    <x v="2194"/>
    <d v="2016-03-26T17:11:30"/>
  </r>
  <r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.32608695652173"/>
    <n v="48.130434782608695"/>
    <x v="6"/>
    <s v="tabletop games"/>
    <x v="2195"/>
    <d v="2015-08-11T18:31:40"/>
  </r>
  <r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3.83571428571429"/>
    <n v="68.106837606837601"/>
    <x v="6"/>
    <s v="tabletop games"/>
    <x v="2196"/>
    <d v="2016-12-02T07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.03110000000004"/>
    <n v="65.891300230946882"/>
    <x v="6"/>
    <s v="tabletop games"/>
    <x v="2197"/>
    <d v="2015-02-28T14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2.89250000000001"/>
    <n v="81.654377880184327"/>
    <x v="6"/>
    <s v="tabletop games"/>
    <x v="2198"/>
    <d v="2015-11-14T13:20:00"/>
  </r>
  <r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6.97777777777779"/>
    <n v="52.701195219123505"/>
    <x v="6"/>
    <s v="tabletop games"/>
    <x v="2199"/>
    <d v="2015-10-15T09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.15"/>
    <n v="41.228136882129277"/>
    <x v="6"/>
    <s v="tabletop games"/>
    <x v="2200"/>
    <d v="2015-07-06T03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2.71818181818179"/>
    <n v="15.035357142857142"/>
    <x v="4"/>
    <s v="electronic music"/>
    <x v="2201"/>
    <d v="2013-01-16T20:19:25"/>
  </r>
  <r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.18124999999998"/>
    <n v="39.066920943134534"/>
    <x v="4"/>
    <s v="electronic music"/>
    <x v="2202"/>
    <d v="2012-11-01T20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09.55"/>
    <n v="43.82"/>
    <x v="4"/>
    <s v="electronic music"/>
    <x v="2203"/>
    <d v="2015-09-24T20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2.86666666666667"/>
    <n v="27.301369863013697"/>
    <x v="4"/>
    <s v="electronic music"/>
    <x v="2204"/>
    <d v="2013-03-09T07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2222222222221"/>
    <x v="4"/>
    <s v="electronic music"/>
    <x v="2205"/>
    <d v="2012-06-01T19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2.72727272727273"/>
    <n v="33.235294117647058"/>
    <x v="4"/>
    <s v="electronic music"/>
    <x v="2206"/>
    <d v="2012-04-16T06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1428571428572"/>
    <x v="4"/>
    <s v="electronic music"/>
    <x v="2207"/>
    <d v="2013-11-16T05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1.6"/>
    <n v="42.333333333333336"/>
    <x v="4"/>
    <s v="electronic music"/>
    <x v="2208"/>
    <d v="2012-04-07T04:00:00"/>
  </r>
  <r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0.80000000000001"/>
    <n v="50.266666666666666"/>
    <x v="4"/>
    <s v="electronic music"/>
    <x v="2209"/>
    <d v="2014-04-14T23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.425"/>
    <n v="61.902777777777779"/>
    <x v="4"/>
    <s v="electronic music"/>
    <x v="2210"/>
    <d v="2012-04-14T17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5.6"/>
    <n v="40.75"/>
    <x v="4"/>
    <s v="electronic music"/>
    <x v="2211"/>
    <d v="2014-04-10T06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.38333333333334"/>
    <n v="55.796747967479675"/>
    <x v="4"/>
    <s v="electronic music"/>
    <x v="2212"/>
    <d v="2013-11-04T01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2.50166666666667"/>
    <n v="73.125416666666666"/>
    <x v="4"/>
    <s v="electronic music"/>
    <x v="2214"/>
    <d v="2014-02-06T19:00:48"/>
  </r>
  <r>
    <s v="Ambient Electro Grind-fest!"/>
    <n v="550"/>
    <n v="860"/>
    <x v="0"/>
    <s v="US"/>
    <s v="USD"/>
    <n v="1331621940"/>
    <n v="1329671572"/>
    <x v="0"/>
    <n v="33"/>
    <x v="0"/>
    <s v="music/electronic music"/>
    <n v="156.36363636363637"/>
    <n v="26.060606060606062"/>
    <x v="4"/>
    <s v="electronic music"/>
    <x v="2215"/>
    <d v="2012-03-13T06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5.66666666666667"/>
    <n v="22.642857142857142"/>
    <x v="4"/>
    <s v="electronic music"/>
    <x v="2216"/>
    <d v="2015-07-23T18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.19047619047619"/>
    <n v="47.222222222222221"/>
    <x v="4"/>
    <s v="electronic music"/>
    <x v="2217"/>
    <d v="2015-11-02T08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2.833"/>
    <n v="32.324473684210524"/>
    <x v="4"/>
    <s v="electronic music"/>
    <x v="2218"/>
    <d v="2012-08-29T00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1.5"/>
    <n v="53.421052631578945"/>
    <x v="4"/>
    <s v="electronic music"/>
    <x v="2219"/>
    <d v="2015-08-19T17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.14285714285714"/>
    <n v="51.304347826086953"/>
    <x v="4"/>
    <s v="electronic music"/>
    <x v="2220"/>
    <d v="2013-07-27T01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.12"/>
    <n v="37.197247706422019"/>
    <x v="6"/>
    <s v="tabletop games"/>
    <x v="2221"/>
    <d v="2016-04-23T00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2.6"/>
    <n v="27.1"/>
    <x v="6"/>
    <s v="tabletop games"/>
    <x v="2222"/>
    <d v="2012-01-28T18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5.8"/>
    <n v="206.31"/>
    <x v="6"/>
    <s v="tabletop games"/>
    <x v="2223"/>
    <d v="2015-06-27T15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.15"/>
    <n v="82.145270270270274"/>
    <x v="6"/>
    <s v="tabletop games"/>
    <x v="2224"/>
    <d v="2016-10-29T19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4.83338095238094"/>
    <n v="164.79651993355483"/>
    <x v="6"/>
    <s v="tabletop games"/>
    <x v="2225"/>
    <d v="2014-09-21T19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.46283333333335"/>
    <n v="60.820280373831778"/>
    <x v="6"/>
    <s v="tabletop games"/>
    <x v="2226"/>
    <d v="2016-02-12T04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.37692307692308"/>
    <n v="67.970099667774093"/>
    <x v="6"/>
    <s v="tabletop games"/>
    <x v="2227"/>
    <d v="2013-11-13T20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.49"/>
    <n v="81.561805555555551"/>
    <x v="6"/>
    <s v="tabletop games"/>
    <x v="2228"/>
    <d v="2015-08-16T06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.04755366949576"/>
    <n v="25.42547309833024"/>
    <x v="6"/>
    <s v="tabletop games"/>
    <x v="2229"/>
    <d v="2013-09-03T04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5.95294117647059"/>
    <n v="21.497991967871485"/>
    <x v="6"/>
    <s v="tabletop games"/>
    <x v="2230"/>
    <d v="2014-04-25T21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.1296"/>
    <n v="27.226630727762803"/>
    <x v="6"/>
    <s v="tabletop games"/>
    <x v="2231"/>
    <d v="2013-06-25T05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5.8"/>
    <n v="25.091093117408906"/>
    <x v="6"/>
    <s v="tabletop games"/>
    <x v="2232"/>
    <d v="2014-07-19T03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.04"/>
    <n v="21.230179028132991"/>
    <x v="6"/>
    <s v="tabletop games"/>
    <x v="2233"/>
    <d v="2015-12-14T00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07142857142854"/>
    <x v="6"/>
    <s v="tabletop games"/>
    <x v="2234"/>
    <d v="2017-01-05T19:47:27"/>
  </r>
  <r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.3153846153846"/>
    <n v="135.58503401360545"/>
    <x v="6"/>
    <s v="tabletop games"/>
    <x v="2235"/>
    <d v="2015-03-28T23:31:51"/>
  </r>
  <r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.10714285714289"/>
    <n v="22.116176470588236"/>
    <x v="6"/>
    <s v="tabletop games"/>
    <x v="2236"/>
    <d v="2016-02-01T14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2.92777777777781"/>
    <n v="64.625635808748726"/>
    <x v="6"/>
    <s v="tabletop games"/>
    <x v="2237"/>
    <d v="2014-11-12T07:59:00"/>
  </r>
  <r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.4"/>
    <n v="69.569620253164558"/>
    <x v="6"/>
    <s v="tabletop games"/>
    <x v="2238"/>
    <d v="2017-03-10T14:55:16"/>
  </r>
  <r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.02668"/>
    <n v="75.133028169014082"/>
    <x v="6"/>
    <s v="tabletop games"/>
    <x v="2239"/>
    <d v="2013-12-01T04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0.68"/>
    <n v="140.97916666666666"/>
    <x v="6"/>
    <s v="tabletop games"/>
    <x v="2240"/>
    <d v="2016-04-22T19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.4"/>
    <n v="49.472392638036808"/>
    <x v="6"/>
    <s v="tabletop games"/>
    <x v="2241"/>
    <d v="2017-03-02T19:51:40"/>
  </r>
  <r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.0976000000001"/>
    <n v="53.865251485148519"/>
    <x v="6"/>
    <s v="tabletop games"/>
    <x v="2242"/>
    <d v="2013-11-27T03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12530712530715"/>
    <x v="6"/>
    <s v="tabletop games"/>
    <x v="2243"/>
    <d v="2017-03-13T03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.02"/>
    <n v="65.00344827586207"/>
    <x v="6"/>
    <s v="tabletop games"/>
    <x v="2244"/>
    <d v="2016-10-16T20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.0250000000001"/>
    <n v="53.475252525252522"/>
    <x v="6"/>
    <s v="tabletop games"/>
    <x v="2245"/>
    <d v="2014-02-21T18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.12"/>
    <n v="43.912280701754383"/>
    <x v="6"/>
    <s v="tabletop games"/>
    <x v="2246"/>
    <d v="2015-09-04T19:00:10"/>
  </r>
  <r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.45405405405405"/>
    <n v="50.852631578947367"/>
    <x v="6"/>
    <s v="tabletop games"/>
    <x v="2247"/>
    <d v="2015-07-29T15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.21428571428571"/>
    <n v="58.6328125"/>
    <x v="6"/>
    <s v="tabletop games"/>
    <x v="2248"/>
    <d v="2016-12-14T21:01:18"/>
  </r>
  <r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8.77142857142857"/>
    <n v="32.81666666666667"/>
    <x v="6"/>
    <s v="tabletop games"/>
    <x v="2249"/>
    <d v="2013-04-02T15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.11199999999997"/>
    <n v="426.93169877408059"/>
    <x v="6"/>
    <s v="tabletop games"/>
    <x v="2250"/>
    <d v="2016-12-03T01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.44929411764707"/>
    <n v="23.808729166666669"/>
    <x v="6"/>
    <s v="tabletop games"/>
    <x v="2251"/>
    <d v="2014-08-16T08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.27777777777777"/>
    <n v="98.413654618473899"/>
    <x v="6"/>
    <s v="tabletop games"/>
    <x v="2252"/>
    <d v="2016-08-06T07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2.6875"/>
    <n v="107.32142857142857"/>
    <x v="6"/>
    <s v="tabletop games"/>
    <x v="2253"/>
    <d v="2015-11-18T16:09:07"/>
  </r>
  <r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59.8"/>
    <n v="11.67005076142132"/>
    <x v="6"/>
    <s v="tabletop games"/>
    <x v="2254"/>
    <d v="2017-01-24T15:32:48"/>
  </r>
  <r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6.65822784810126"/>
    <n v="41.782287822878232"/>
    <x v="6"/>
    <s v="tabletop games"/>
    <x v="2255"/>
    <d v="2016-05-07T22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2.70833333333334"/>
    <n v="21.38"/>
    <x v="6"/>
    <s v="tabletop games"/>
    <x v="2256"/>
    <d v="2016-11-22T10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.14"/>
    <n v="94.103550295857985"/>
    <x v="6"/>
    <s v="tabletop games"/>
    <x v="2257"/>
    <d v="2016-06-19T23:00:00"/>
  </r>
  <r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6.5"/>
    <n v="15.721951219512196"/>
    <x v="6"/>
    <s v="tabletop games"/>
    <x v="2258"/>
    <d v="2015-06-11T18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.1"/>
    <n v="90.635922330097088"/>
    <x v="6"/>
    <s v="tabletop games"/>
    <x v="2259"/>
    <d v="2016-12-08T19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6.92"/>
    <n v="97.297619047619051"/>
    <x v="6"/>
    <s v="tabletop games"/>
    <x v="2260"/>
    <d v="2014-03-26T23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79.5"/>
    <n v="37.11904761904762"/>
    <x v="6"/>
    <s v="tabletop games"/>
    <x v="2261"/>
    <d v="2017-02-14T17:23:40"/>
  </r>
  <r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.15151515151516"/>
    <n v="28.104972375690608"/>
    <x v="6"/>
    <s v="tabletop games"/>
    <x v="2262"/>
    <d v="2014-11-18T00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5.54666666666667"/>
    <n v="144.43333333333334"/>
    <x v="6"/>
    <s v="tabletop games"/>
    <x v="2263"/>
    <d v="2015-01-31T19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.03333333333333"/>
    <n v="24.274157303370785"/>
    <x v="6"/>
    <s v="tabletop games"/>
    <x v="2264"/>
    <d v="2016-05-23T03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8.5"/>
    <n v="35.117647058823529"/>
    <x v="6"/>
    <s v="tabletop games"/>
    <x v="2265"/>
    <d v="2016-11-22T20:28:27"/>
  </r>
  <r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.26666666666665"/>
    <n v="24.762886597938145"/>
    <x v="6"/>
    <s v="tabletop games"/>
    <x v="2266"/>
    <d v="2016-04-27T02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0.52499999999998"/>
    <n v="188.37871287128712"/>
    <x v="6"/>
    <s v="tabletop games"/>
    <x v="2267"/>
    <d v="2014-12-21T01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2.6"/>
    <n v="148.08247422680412"/>
    <x v="6"/>
    <s v="tabletop games"/>
    <x v="2268"/>
    <d v="2017-03-12T01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1.64"/>
    <n v="49.934589800443462"/>
    <x v="6"/>
    <s v="tabletop games"/>
    <x v="2269"/>
    <d v="2017-03-07T05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.24800000000005"/>
    <n v="107.82155688622754"/>
    <x v="6"/>
    <s v="tabletop games"/>
    <x v="2270"/>
    <d v="2017-01-10T21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.08999999999997"/>
    <n v="42.63403614457831"/>
    <x v="6"/>
    <s v="tabletop games"/>
    <x v="2271"/>
    <d v="2016-12-10T00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6.6"/>
    <n v="14.370762711864407"/>
    <x v="6"/>
    <s v="tabletop games"/>
    <x v="2272"/>
    <d v="2015-12-07T16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.36"/>
    <n v="37.476190476190474"/>
    <x v="6"/>
    <s v="tabletop games"/>
    <x v="2273"/>
    <d v="2017-03-12T12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19.6"/>
    <n v="30.202020202020201"/>
    <x v="6"/>
    <s v="tabletop games"/>
    <x v="2274"/>
    <d v="2014-02-23T12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7.76923076923077"/>
    <n v="33.550632911392405"/>
    <x v="6"/>
    <s v="tabletop games"/>
    <x v="2275"/>
    <d v="2014-12-22T14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5.81826105905427"/>
    <n v="64.74666666666667"/>
    <x v="6"/>
    <s v="tabletop games"/>
    <x v="2276"/>
    <d v="2014-01-05T15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.08235294117648"/>
    <n v="57.932367149758456"/>
    <x v="6"/>
    <s v="tabletop games"/>
    <x v="2277"/>
    <d v="2012-02-27T16:17:03"/>
  </r>
  <r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0.7"/>
    <n v="53.078431372549019"/>
    <x v="6"/>
    <s v="tabletop games"/>
    <x v="2278"/>
    <d v="2016-01-03T22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3.80000000000001"/>
    <n v="48.0625"/>
    <x v="6"/>
    <s v="tabletop games"/>
    <x v="2279"/>
    <d v="2015-02-04T04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3.57653061224488"/>
    <n v="82.396874999999994"/>
    <x v="6"/>
    <s v="tabletop games"/>
    <x v="2280"/>
    <d v="2015-09-17T14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4545454545453"/>
    <x v="4"/>
    <s v="rock"/>
    <x v="2281"/>
    <d v="2011-07-25T06:50:00"/>
  </r>
  <r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.33333333333334"/>
    <n v="115.83333333333333"/>
    <x v="4"/>
    <s v="rock"/>
    <x v="2282"/>
    <d v="2016-01-14T04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0.85533333333333"/>
    <n v="63.03458333333333"/>
    <x v="4"/>
    <s v="rock"/>
    <x v="2283"/>
    <d v="2012-05-09T02:00:04"/>
  </r>
  <r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.22116666666666"/>
    <n v="108.02152542372882"/>
    <x v="4"/>
    <s v="rock"/>
    <x v="2284"/>
    <d v="2011-03-12T04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.36666666666666"/>
    <n v="46.088607594936711"/>
    <x v="4"/>
    <s v="rock"/>
    <x v="2285"/>
    <d v="2012-06-29T04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.06666666666666"/>
    <n v="107.21428571428571"/>
    <x v="4"/>
    <s v="rock"/>
    <x v="2286"/>
    <d v="2013-09-06T03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19.97755555555555"/>
    <n v="50.9338679245283"/>
    <x v="4"/>
    <s v="rock"/>
    <x v="2287"/>
    <d v="2014-06-23T16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.1"/>
    <n v="40.04"/>
    <x v="4"/>
    <s v="rock"/>
    <x v="2288"/>
    <d v="2012-06-26T18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.4"/>
    <n v="64.44"/>
    <x v="4"/>
    <s v="rock"/>
    <x v="2289"/>
    <d v="2013-12-06T23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.06666666666666"/>
    <n v="53.827586206896555"/>
    <x v="4"/>
    <s v="rock"/>
    <x v="2290"/>
    <d v="2009-12-01T17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2.8"/>
    <n v="100.46511627906976"/>
    <x v="4"/>
    <s v="rock"/>
    <x v="2291"/>
    <d v="2012-04-23T04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.25050000000002"/>
    <n v="46.630652173913049"/>
    <x v="4"/>
    <s v="rock"/>
    <x v="2292"/>
    <d v="2012-04-18T16:44:36"/>
  </r>
  <r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.23529411764706"/>
    <n v="34.074074074074076"/>
    <x v="4"/>
    <s v="rock"/>
    <x v="2293"/>
    <d v="2012-09-25T03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.08080000000001"/>
    <n v="65.214642857142863"/>
    <x v="4"/>
    <s v="rock"/>
    <x v="2294"/>
    <d v="2013-01-20T17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.25"/>
    <n v="44.205882352941174"/>
    <x v="4"/>
    <s v="rock"/>
    <x v="2295"/>
    <d v="2013-01-26T22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.07142857142858"/>
    <n v="71.965517241379317"/>
    <x v="4"/>
    <s v="rock"/>
    <x v="2296"/>
    <d v="2012-02-23T17:33:46"/>
  </r>
  <r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0.6"/>
    <n v="52.94736842105263"/>
    <x v="4"/>
    <s v="rock"/>
    <x v="2297"/>
    <d v="2012-03-14T03:59:00"/>
  </r>
  <r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.07333333333334"/>
    <n v="109.45138888888889"/>
    <x v="4"/>
    <s v="rock"/>
    <x v="2298"/>
    <d v="2014-03-26T19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.16666666666669"/>
    <n v="75.035714285714292"/>
    <x v="4"/>
    <s v="rock"/>
    <x v="2299"/>
    <d v="2011-02-06T00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.25"/>
    <n v="115.71428571428571"/>
    <x v="4"/>
    <s v="rock"/>
    <x v="2300"/>
    <d v="2012-06-28T17:26:56"/>
  </r>
  <r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3.6044"/>
    <n v="31.659810426540286"/>
    <x v="4"/>
    <s v="indie rock"/>
    <x v="2301"/>
    <d v="2013-06-21T03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0.65217391304347"/>
    <n v="46.176470588235297"/>
    <x v="4"/>
    <s v="indie rock"/>
    <x v="2302"/>
    <d v="2013-12-31T07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.35829457364341"/>
    <n v="68.481650485436887"/>
    <x v="4"/>
    <s v="indie rock"/>
    <x v="2303"/>
    <d v="2011-12-13T03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0.70033333333333"/>
    <n v="53.469203539823013"/>
    <x v="4"/>
    <s v="indie rock"/>
    <x v="2304"/>
    <d v="2011-01-01T04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.22777777777777"/>
    <n v="109.10778443113773"/>
    <x v="4"/>
    <s v="indie rock"/>
    <x v="2305"/>
    <d v="2014-08-08T18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6.75857142857143"/>
    <n v="51.185616438356163"/>
    <x v="4"/>
    <s v="indie rock"/>
    <x v="2306"/>
    <d v="2012-03-10T04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6.65777537961894"/>
    <n v="27.936800000000002"/>
    <x v="4"/>
    <s v="indie rock"/>
    <x v="2307"/>
    <d v="2012-05-05T19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.30622"/>
    <n v="82.496921824104234"/>
    <x v="4"/>
    <s v="indie rock"/>
    <x v="2308"/>
    <d v="2014-08-29T01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6.67449999999999"/>
    <n v="59.817476635514019"/>
    <x v="4"/>
    <s v="indie rock"/>
    <x v="2309"/>
    <d v="2013-03-09T23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8.83978378378379"/>
    <n v="64.816470588235291"/>
    <x v="4"/>
    <s v="indie rock"/>
    <x v="2310"/>
    <d v="2013-03-21T18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.11111111111111"/>
    <n v="90.09615384615384"/>
    <x v="4"/>
    <s v="indie rock"/>
    <x v="2311"/>
    <d v="2014-05-07T00:06:29"/>
  </r>
  <r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7.86666666666666"/>
    <n v="40.962025316455694"/>
    <x v="4"/>
    <s v="indie rock"/>
    <x v="2312"/>
    <d v="2014-04-18T23:00:00"/>
  </r>
  <r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5.84039999999999"/>
    <n v="56.000127388535034"/>
    <x v="4"/>
    <s v="indie rock"/>
    <x v="2313"/>
    <d v="2012-05-03T23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6.97"/>
    <n v="37.672800000000002"/>
    <x v="4"/>
    <s v="indie rock"/>
    <x v="2314"/>
    <d v="2012-06-07T13:14:17"/>
  </r>
  <r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2.6"/>
    <n v="40.078125"/>
    <x v="4"/>
    <s v="indie rock"/>
    <x v="2315"/>
    <d v="2012-05-05T17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.04266666666666"/>
    <n v="78.031999999999996"/>
    <x v="4"/>
    <s v="indie rock"/>
    <x v="2316"/>
    <d v="2009-12-09T18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0909090909091"/>
    <x v="4"/>
    <s v="indie rock"/>
    <x v="2317"/>
    <d v="2010-02-15T05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.06"/>
    <n v="37.134969325153371"/>
    <x v="4"/>
    <s v="indie rock"/>
    <x v="2318"/>
    <d v="2009-09-26T03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7.7"/>
    <n v="41.961038961038959"/>
    <x v="4"/>
    <s v="indie rock"/>
    <x v="2319"/>
    <d v="2013-12-15T01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8.66"/>
    <n v="61.044943820224717"/>
    <x v="4"/>
    <s v="indie rock"/>
    <x v="2320"/>
    <d v="2014-04-02T18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.120962394619681"/>
    <n v="64.53125"/>
    <x v="7"/>
    <s v="small batch"/>
    <x v="2321"/>
    <d v="2017-04-04T05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84"/>
    <n v="21.25"/>
    <x v="7"/>
    <s v="small batch"/>
    <x v="2322"/>
    <d v="2017-04-09T20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3"/>
    <d v="2017-03-20T18:07:27"/>
  </r>
  <r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0.733333333333334"/>
    <n v="25.491803278688526"/>
    <x v="7"/>
    <s v="small batch"/>
    <x v="2324"/>
    <d v="2017-03-26T20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28571428571429"/>
    <x v="7"/>
    <s v="small batch"/>
    <x v="2325"/>
    <d v="2017-03-29T23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0.72"/>
    <n v="108"/>
    <x v="7"/>
    <s v="small batch"/>
    <x v="2326"/>
    <d v="2017-04-30T17:00:00"/>
  </r>
  <r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.09431428571429"/>
    <n v="54.883162444113267"/>
    <x v="7"/>
    <s v="small batch"/>
    <x v="2327"/>
    <d v="2014-08-26T22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.45"/>
    <n v="47.383612662942269"/>
    <x v="7"/>
    <s v="small batch"/>
    <x v="2328"/>
    <d v="2015-06-14T18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5.92"/>
    <n v="211.84"/>
    <x v="7"/>
    <s v="small batch"/>
    <x v="2329"/>
    <d v="2014-07-17T14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.42285714285714"/>
    <n v="219.92638036809817"/>
    <x v="7"/>
    <s v="small batch"/>
    <x v="2330"/>
    <d v="2015-12-25T00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.31375"/>
    <n v="40.795406360424032"/>
    <x v="7"/>
    <s v="small batch"/>
    <x v="2331"/>
    <d v="2014-08-18T00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.30800000000001"/>
    <n v="75.502840909090907"/>
    <x v="7"/>
    <s v="small batch"/>
    <x v="2332"/>
    <d v="2015-02-06T15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.16666666666666"/>
    <n v="13.542553191489361"/>
    <x v="7"/>
    <s v="small batch"/>
    <x v="2333"/>
    <d v="2014-05-29T17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1.95"/>
    <n v="60.865671641791046"/>
    <x v="7"/>
    <s v="small batch"/>
    <x v="2334"/>
    <d v="2014-11-05T17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.27200000000001"/>
    <n v="115.69230769230769"/>
    <x v="7"/>
    <s v="small batch"/>
    <x v="2335"/>
    <d v="2014-06-11T13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0.73254999999995"/>
    <n v="48.104623556581984"/>
    <x v="7"/>
    <s v="small batch"/>
    <x v="2336"/>
    <d v="2014-03-08T22:11:35"/>
  </r>
  <r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0.65833333333333"/>
    <n v="74.184357541899445"/>
    <x v="7"/>
    <s v="small batch"/>
    <x v="2337"/>
    <d v="2014-06-26T15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.14333333333333"/>
    <n v="123.34552845528455"/>
    <x v="7"/>
    <s v="small batch"/>
    <x v="2338"/>
    <d v="2014-06-29T21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.20800000000003"/>
    <n v="66.623188405797094"/>
    <x v="7"/>
    <s v="small batch"/>
    <x v="2339"/>
    <d v="2016-12-19T07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5.7775"/>
    <n v="104.99007444168734"/>
    <x v="7"/>
    <s v="small batch"/>
    <x v="2340"/>
    <d v="2016-10-30T15:25:38"/>
  </r>
  <r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n v="0"/>
    <x v="2"/>
    <s v="web"/>
    <x v="2341"/>
    <d v="2015-07-12T19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n v="0"/>
    <x v="2"/>
    <s v="web"/>
    <x v="2342"/>
    <d v="2014-10-06T05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3"/>
    <d v="2016-01-08T19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.1"/>
    <n v="1"/>
    <x v="2"/>
    <s v="web"/>
    <x v="2344"/>
    <d v="2016-06-24T17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n v="0"/>
    <x v="2"/>
    <s v="web"/>
    <x v="2345"/>
    <d v="2015-03-31T23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5000000000000002E-2"/>
    <n v="13"/>
    <x v="2"/>
    <s v="web"/>
    <x v="2346"/>
    <d v="2016-10-17T19:10:31"/>
  </r>
  <r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5"/>
    <n v="15"/>
    <x v="2"/>
    <s v="web"/>
    <x v="2347"/>
    <d v="2016-08-25T14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.38571428571428573"/>
    <n v="54"/>
    <x v="2"/>
    <s v="web"/>
    <x v="2348"/>
    <d v="2016-02-20T22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n v="0"/>
    <x v="2"/>
    <s v="web"/>
    <x v="2349"/>
    <d v="2015-08-11T18:37:08"/>
  </r>
  <r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n v="0"/>
    <x v="2"/>
    <s v="web"/>
    <x v="2350"/>
    <d v="2017-01-03T20:12:50"/>
  </r>
  <r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0.5714285714285714"/>
    <n v="15.428571428571429"/>
    <x v="2"/>
    <s v="web"/>
    <x v="2351"/>
    <d v="2015-04-30T02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n v="0"/>
    <x v="2"/>
    <s v="web"/>
    <x v="2352"/>
    <d v="2015-06-06T15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n v="0"/>
    <x v="2"/>
    <s v="web"/>
    <x v="2353"/>
    <d v="2015-04-21T16:13:42"/>
  </r>
  <r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5E-2"/>
    <n v="25"/>
    <x v="2"/>
    <s v="web"/>
    <x v="2354"/>
    <d v="2015-01-10T17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0.6875"/>
    <n v="27.5"/>
    <x v="2"/>
    <s v="web"/>
    <x v="2355"/>
    <d v="2015-05-02T22:02:16"/>
  </r>
  <r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n v="0"/>
    <x v="2"/>
    <s v="web"/>
    <x v="2356"/>
    <d v="2015-06-05T18:48:24"/>
  </r>
  <r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n v="0"/>
    <x v="2"/>
    <s v="web"/>
    <x v="2357"/>
    <d v="2015-10-17T14:52:58"/>
  </r>
  <r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n v="0"/>
    <x v="2"/>
    <s v="web"/>
    <x v="2358"/>
    <d v="2015-01-31T00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4.68"/>
    <n v="367"/>
    <x v="2"/>
    <s v="web"/>
    <x v="2359"/>
    <d v="2015-08-03T15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.04"/>
    <n v="2"/>
    <x v="2"/>
    <s v="web"/>
    <x v="2360"/>
    <d v="2016-02-07T16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n v="0"/>
    <x v="2"/>
    <s v="web"/>
    <x v="2361"/>
    <d v="2016-04-30T22:00:00"/>
  </r>
  <r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8.571428571428573"/>
    <n v="60"/>
    <x v="2"/>
    <s v="web"/>
    <x v="2362"/>
    <d v="2014-12-11T16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n v="0"/>
    <x v="2"/>
    <s v="web"/>
    <x v="2363"/>
    <d v="2015-12-29T00:16:40"/>
  </r>
  <r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n v="0"/>
    <x v="2"/>
    <s v="web"/>
    <x v="2364"/>
    <d v="2015-10-26T22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n v="0"/>
    <x v="2"/>
    <s v="web"/>
    <x v="2365"/>
    <d v="2016-01-17T23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0.52"/>
    <n v="97.407407407407405"/>
    <x v="2"/>
    <s v="web"/>
    <x v="2366"/>
    <d v="2015-10-21T12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"/>
    <n v="47.857142857142854"/>
    <x v="2"/>
    <s v="web"/>
    <x v="2367"/>
    <d v="2016-04-25T22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.25"/>
    <n v="50"/>
    <x v="2"/>
    <s v="web"/>
    <x v="2368"/>
    <d v="2015-04-14T16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n v="0"/>
    <x v="2"/>
    <s v="web"/>
    <x v="2369"/>
    <d v="2016-02-10T19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.32800000000000001"/>
    <n v="20.5"/>
    <x v="2"/>
    <s v="web"/>
    <x v="2370"/>
    <d v="2014-12-18T04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n v="0"/>
    <x v="2"/>
    <s v="web"/>
    <x v="2371"/>
    <d v="2015-06-25T18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29"/>
    <n v="30"/>
    <x v="2"/>
    <s v="web"/>
    <x v="2372"/>
    <d v="2015-04-24T01:39:31"/>
  </r>
  <r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5E-3"/>
    <n v="50"/>
    <x v="2"/>
    <s v="web"/>
    <x v="2373"/>
    <d v="2015-08-29T15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6E-2"/>
    <n v="10"/>
    <x v="2"/>
    <s v="web"/>
    <x v="2374"/>
    <d v="2015-02-12T20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n v="0"/>
    <x v="2"/>
    <s v="web"/>
    <x v="2375"/>
    <d v="2016-09-09T20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0.877666666666666"/>
    <n v="81.582499999999996"/>
    <x v="2"/>
    <s v="web"/>
    <x v="2376"/>
    <d v="2015-12-10T22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n v="0"/>
    <x v="2"/>
    <s v="web"/>
    <x v="2377"/>
    <d v="2016-11-25T21:53:03"/>
  </r>
  <r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n v="0"/>
    <x v="2"/>
    <s v="web"/>
    <x v="2378"/>
    <d v="2015-08-26T00:18:50"/>
  </r>
  <r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n v="0"/>
    <x v="2"/>
    <s v="web"/>
    <x v="2379"/>
    <d v="2015-10-05T00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.36666666666666664"/>
    <n v="18.333333333333332"/>
    <x v="2"/>
    <s v="web"/>
    <x v="2380"/>
    <d v="2015-10-01T19:02:22"/>
  </r>
  <r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7"/>
    <n v="224.42857142857142"/>
    <x v="2"/>
    <s v="web"/>
    <x v="2381"/>
    <d v="2015-04-10T22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"/>
    <n v="37.5"/>
    <x v="2"/>
    <s v="web"/>
    <x v="2382"/>
    <d v="2015-08-04T04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6"/>
    <n v="145"/>
    <x v="2"/>
    <s v="web"/>
    <x v="2383"/>
    <d v="2015-02-22T01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0.8"/>
    <n v="1"/>
    <x v="2"/>
    <s v="web"/>
    <x v="2384"/>
    <d v="2014-11-14T02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3"/>
    <n v="112.57142857142857"/>
    <x v="2"/>
    <s v="web"/>
    <x v="2385"/>
    <d v="2015-08-05T16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n v="0"/>
    <x v="2"/>
    <s v="web"/>
    <x v="2386"/>
    <d v="2015-01-10T20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0.68400000000000005"/>
    <n v="342"/>
    <x v="2"/>
    <s v="web"/>
    <x v="2387"/>
    <d v="2016-07-22T15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4"/>
    <n v="57.875"/>
    <x v="2"/>
    <s v="web"/>
    <x v="2388"/>
    <d v="2015-01-15T19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.1875"/>
    <n v="30"/>
    <x v="2"/>
    <s v="web"/>
    <x v="2389"/>
    <d v="2015-07-25T21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n v="0"/>
    <x v="2"/>
    <s v="web"/>
    <x v="2390"/>
    <d v="2015-01-04T06:17:44"/>
  </r>
  <r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.125"/>
    <n v="25"/>
    <x v="2"/>
    <s v="web"/>
    <x v="2391"/>
    <d v="2015-03-31T18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n v="0"/>
    <x v="2"/>
    <s v="web"/>
    <x v="2392"/>
    <d v="2015-10-29T02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.05"/>
    <n v="50"/>
    <x v="2"/>
    <s v="web"/>
    <x v="2393"/>
    <d v="2015-08-08T15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.06"/>
    <n v="1.5"/>
    <x v="2"/>
    <s v="web"/>
    <x v="2394"/>
    <d v="2015-02-26T08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n v="0"/>
    <x v="2"/>
    <s v="web"/>
    <x v="2395"/>
    <d v="2017-01-10T08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.2"/>
    <n v="10"/>
    <x v="2"/>
    <s v="web"/>
    <x v="2396"/>
    <d v="2015-10-15T20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n v="0"/>
    <x v="2"/>
    <s v="web"/>
    <x v="2397"/>
    <d v="2015-01-02T21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n v="0"/>
    <x v="2"/>
    <s v="web"/>
    <x v="2398"/>
    <d v="2015-07-02T21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n v="0"/>
    <x v="2"/>
    <s v="web"/>
    <x v="2399"/>
    <d v="2014-12-18T20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n v="0"/>
    <x v="2"/>
    <s v="web"/>
    <x v="2400"/>
    <d v="2016-04-14T06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0.71785714285714286"/>
    <n v="22.333333333333332"/>
    <x v="7"/>
    <s v="food trucks"/>
    <x v="2401"/>
    <d v="2016-03-05T19:44:56"/>
  </r>
  <r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.43333333333333335"/>
    <n v="52"/>
    <x v="7"/>
    <s v="food trucks"/>
    <x v="2402"/>
    <d v="2015-05-13T16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6.833333333333332"/>
    <n v="16.833333333333332"/>
    <x v="7"/>
    <s v="food trucks"/>
    <x v="2403"/>
    <d v="2016-03-30T20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n v="0"/>
    <x v="7"/>
    <s v="food trucks"/>
    <x v="2404"/>
    <d v="2016-01-03T00:56:47"/>
  </r>
  <r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2.52"/>
    <n v="56.3"/>
    <x v="7"/>
    <s v="food trucks"/>
    <x v="2405"/>
    <d v="2016-09-03T14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.384615384615387"/>
    <n v="84.0625"/>
    <x v="7"/>
    <s v="food trucks"/>
    <x v="2406"/>
    <d v="2015-01-19T02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.259090909090908"/>
    <n v="168.39393939393941"/>
    <x v="7"/>
    <s v="food trucks"/>
    <x v="2407"/>
    <d v="2015-04-11T06:00:00"/>
  </r>
  <r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.2"/>
    <n v="15"/>
    <x v="7"/>
    <s v="food trucks"/>
    <x v="2408"/>
    <d v="2014-11-06T04:22:37"/>
  </r>
  <r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4"/>
    <n v="76.666666666666671"/>
    <x v="7"/>
    <s v="food trucks"/>
    <x v="2409"/>
    <d v="2015-08-18T21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n v="0"/>
    <x v="7"/>
    <s v="food trucks"/>
    <x v="2410"/>
    <d v="2015-09-07T09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0.60399999999999998"/>
    <n v="50.333333333333336"/>
    <x v="7"/>
    <s v="food trucks"/>
    <x v="2411"/>
    <d v="2015-08-25T17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n v="0"/>
    <x v="7"/>
    <s v="food trucks"/>
    <x v="2412"/>
    <d v="2016-11-26T18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0.83333333333333337"/>
    <n v="8.3333333333333339"/>
    <x v="7"/>
    <s v="food trucks"/>
    <x v="2413"/>
    <d v="2014-05-31T23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9"/>
    <n v="35.384615384615387"/>
    <x v="7"/>
    <s v="food trucks"/>
    <x v="2414"/>
    <d v="2015-08-22T03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0.55833333333333335"/>
    <n v="55.833333333333336"/>
    <x v="7"/>
    <s v="food trucks"/>
    <x v="2415"/>
    <d v="2016-07-15T20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2"/>
    <n v="5"/>
    <x v="7"/>
    <s v="food trucks"/>
    <x v="2416"/>
    <d v="2015-03-14T15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n v="0"/>
    <x v="7"/>
    <s v="food trucks"/>
    <x v="2417"/>
    <d v="2014-08-10T21:13:07"/>
  </r>
  <r>
    <s v="I want to start my food truck business."/>
    <n v="25000"/>
    <n v="5"/>
    <x v="2"/>
    <s v="US"/>
    <s v="USD"/>
    <n v="1427225644"/>
    <n v="1422045244"/>
    <x v="0"/>
    <n v="5"/>
    <x v="1"/>
    <s v="food/food trucks"/>
    <n v="0.02"/>
    <n v="1"/>
    <x v="7"/>
    <s v="food trucks"/>
    <x v="2418"/>
    <d v="2015-03-24T19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n v="0"/>
    <x v="7"/>
    <s v="food trucks"/>
    <x v="2419"/>
    <d v="2015-02-18T17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4.825133372851216"/>
    <n v="69.472222222222229"/>
    <x v="7"/>
    <s v="food trucks"/>
    <x v="2420"/>
    <d v="2014-11-10T01:41:35"/>
  </r>
  <r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2"/>
    <n v="1"/>
    <x v="7"/>
    <s v="food trucks"/>
    <x v="2421"/>
    <d v="2015-02-21T16:29:56"/>
  </r>
  <r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.2"/>
    <n v="1"/>
    <x v="7"/>
    <s v="food trucks"/>
    <x v="2422"/>
    <d v="2015-03-11T16:23:56"/>
  </r>
  <r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2"/>
    <n v="8"/>
    <x v="7"/>
    <s v="food trucks"/>
    <x v="2423"/>
    <d v="2014-12-31T16:54:50"/>
  </r>
  <r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"/>
    <n v="34.444444444444443"/>
    <x v="7"/>
    <s v="food trucks"/>
    <x v="2424"/>
    <d v="2014-10-27T21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1E-2"/>
    <n v="1"/>
    <x v="7"/>
    <s v="food trucks"/>
    <x v="2425"/>
    <d v="2016-05-27T22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n v="0"/>
    <x v="7"/>
    <s v="food trucks"/>
    <x v="2426"/>
    <d v="2015-08-08T04:04:52"/>
  </r>
  <r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E-3"/>
    <n v="1"/>
    <x v="7"/>
    <s v="food trucks"/>
    <x v="2427"/>
    <d v="2016-03-23T06:38:53"/>
  </r>
  <r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3"/>
    <n v="1"/>
    <x v="7"/>
    <s v="food trucks"/>
    <x v="2428"/>
    <d v="2015-03-12T17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"/>
    <n v="501.25"/>
    <x v="7"/>
    <s v="food trucks"/>
    <x v="2429"/>
    <d v="2017-02-05T16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0.7"/>
    <n v="10.5"/>
    <x v="7"/>
    <s v="food trucks"/>
    <x v="2430"/>
    <d v="2016-02-12T03:08:24"/>
  </r>
  <r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E-3"/>
    <n v="1"/>
    <x v="7"/>
    <s v="food trucks"/>
    <x v="2431"/>
    <d v="2016-06-28T02:23:33"/>
  </r>
  <r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5E-2"/>
    <n v="1"/>
    <x v="7"/>
    <s v="food trucks"/>
    <x v="2432"/>
    <d v="2015-03-08T05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n v="0"/>
    <x v="7"/>
    <s v="food trucks"/>
    <x v="2433"/>
    <d v="2016-02-27T21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.13"/>
    <n v="13"/>
    <x v="7"/>
    <s v="food trucks"/>
    <x v="2434"/>
    <d v="2015-08-04T04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.48959999999999998"/>
    <n v="306"/>
    <x v="7"/>
    <s v="food trucks"/>
    <x v="2435"/>
    <d v="2015-10-05T06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4E-2"/>
    <n v="22.5"/>
    <x v="7"/>
    <s v="food trucks"/>
    <x v="2436"/>
    <d v="2016-01-29T14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n v="0"/>
    <x v="7"/>
    <s v="food trucks"/>
    <x v="2437"/>
    <d v="2015-03-17T18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.33333333333333331"/>
    <n v="50"/>
    <x v="7"/>
    <s v="food trucks"/>
    <x v="2438"/>
    <d v="2015-12-07T22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n v="0"/>
    <x v="7"/>
    <s v="food trucks"/>
    <x v="2439"/>
    <d v="2015-10-18T19:38:49"/>
  </r>
  <r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.2"/>
    <n v="5"/>
    <x v="7"/>
    <s v="food trucks"/>
    <x v="2440"/>
    <d v="2016-02-13T21:35:13"/>
  </r>
  <r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7.88"/>
    <n v="74.22935779816514"/>
    <x v="7"/>
    <s v="small batch"/>
    <x v="2441"/>
    <d v="2015-07-23T04:59:00"/>
  </r>
  <r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5.94166666666666"/>
    <n v="81.252688172043008"/>
    <x v="7"/>
    <s v="small batch"/>
    <x v="2442"/>
    <d v="2015-03-19T15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2.51495"/>
    <n v="130.23469453376205"/>
    <x v="7"/>
    <s v="small batch"/>
    <x v="2443"/>
    <d v="2014-08-15T15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8.6"/>
    <n v="53.409836065573771"/>
    <x v="7"/>
    <s v="small batch"/>
    <x v="2444"/>
    <d v="2016-05-25T18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2.8"/>
    <n v="75.130434782608702"/>
    <x v="7"/>
    <s v="small batch"/>
    <x v="2445"/>
    <d v="2015-09-26T04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7.98"/>
    <n v="75.666666666666671"/>
    <x v="7"/>
    <s v="small batch"/>
    <x v="2446"/>
    <d v="2016-11-26T15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.2"/>
    <n v="31.691394658753708"/>
    <x v="7"/>
    <s v="small batch"/>
    <x v="2447"/>
    <d v="2016-11-12T04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7.5"/>
    <n v="47.777777777777779"/>
    <x v="7"/>
    <s v="small batch"/>
    <x v="2448"/>
    <d v="2016-08-31T05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9"/>
    <d v="2014-11-30T04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1.53353333333334"/>
    <n v="149.31401960784314"/>
    <x v="7"/>
    <s v="small batch"/>
    <x v="2450"/>
    <d v="2014-10-28T03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.45"/>
    <n v="62.06989247311828"/>
    <x v="7"/>
    <s v="small batch"/>
    <x v="2451"/>
    <d v="2017-03-05T21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3.5"/>
    <n v="53.4"/>
    <x v="7"/>
    <s v="small batch"/>
    <x v="2452"/>
    <d v="2015-12-29T23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4.69999999999999"/>
    <n v="69.268656716417908"/>
    <x v="7"/>
    <s v="small batch"/>
    <x v="2453"/>
    <d v="2017-02-02T16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0.84571428571428"/>
    <n v="271.50769230769231"/>
    <x v="7"/>
    <s v="small batch"/>
    <x v="2454"/>
    <d v="2017-03-11T04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25"/>
    <x v="7"/>
    <s v="small batch"/>
    <x v="2455"/>
    <d v="2016-04-20T18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0.86666666666667"/>
    <n v="40.492537313432834"/>
    <x v="7"/>
    <s v="small batch"/>
    <x v="2456"/>
    <d v="2017-02-25T23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.30434782608695"/>
    <n v="189.75806451612902"/>
    <x v="7"/>
    <s v="small batch"/>
    <x v="2457"/>
    <d v="2016-03-24T13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.18"/>
    <n v="68.862499999999997"/>
    <x v="7"/>
    <s v="small batch"/>
    <x v="2458"/>
    <d v="2016-06-09T19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.25"/>
    <n v="108.77659574468085"/>
    <x v="7"/>
    <s v="small batch"/>
    <x v="2459"/>
    <d v="2016-03-23T14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0.78823529411764"/>
    <n v="125.98529411764706"/>
    <x v="7"/>
    <s v="small batch"/>
    <x v="2460"/>
    <d v="2017-01-03T04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3.8"/>
    <n v="90.523255813953483"/>
    <x v="4"/>
    <s v="indie rock"/>
    <x v="2461"/>
    <d v="2011-10-01T03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0.70833333333333"/>
    <n v="28.880434782608695"/>
    <x v="4"/>
    <s v="indie rock"/>
    <x v="2462"/>
    <d v="2012-07-19T04:28:16"/>
  </r>
  <r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.25"/>
    <n v="31"/>
    <x v="4"/>
    <s v="indie rock"/>
    <x v="2463"/>
    <d v="2013-04-16T19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.1"/>
    <n v="51.674418604651166"/>
    <x v="4"/>
    <s v="indie rock"/>
    <x v="2464"/>
    <d v="2015-09-30T19:29:00"/>
  </r>
  <r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.14285714285714"/>
    <n v="26.270833333333332"/>
    <x v="4"/>
    <s v="indie rock"/>
    <x v="2465"/>
    <d v="2012-09-23T17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7692307692308"/>
    <x v="4"/>
    <s v="indie rock"/>
    <x v="2466"/>
    <d v="2013-05-09T02:27:33"/>
  </r>
  <r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8.5"/>
    <n v="27.558139534883722"/>
    <x v="4"/>
    <s v="indie rock"/>
    <x v="2467"/>
    <d v="2012-05-10T17:00:00"/>
  </r>
  <r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.217"/>
    <n v="36.97137931034483"/>
    <x v="4"/>
    <s v="indie rock"/>
    <x v="2468"/>
    <d v="2012-10-28T05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3.66666666666667"/>
    <n v="29.021276595744681"/>
    <x v="4"/>
    <s v="indie rock"/>
    <x v="2469"/>
    <d v="2011-02-08T10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.16400000000002"/>
    <n v="28.65666666666667"/>
    <x v="4"/>
    <s v="indie rock"/>
    <x v="2470"/>
    <d v="2012-05-24T01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47058823529413"/>
    <x v="4"/>
    <s v="indie rock"/>
    <x v="2471"/>
    <d v="2012-01-25T23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5.76026666666667"/>
    <n v="97.904038461538462"/>
    <x v="4"/>
    <s v="indie rock"/>
    <x v="2472"/>
    <d v="2010-09-04T01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3191489361701"/>
    <x v="4"/>
    <s v="indie rock"/>
    <x v="2473"/>
    <d v="2012-11-10T18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.00360000000001"/>
    <n v="131.58368421052631"/>
    <x v="4"/>
    <s v="indie rock"/>
    <x v="2474"/>
    <d v="2010-10-11T00:16:16"/>
  </r>
  <r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4.72"/>
    <n v="32.320987654320987"/>
    <x v="4"/>
    <s v="indie rock"/>
    <x v="2475"/>
    <d v="2010-07-10T22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.02249999999999"/>
    <n v="61.103999999999999"/>
    <x v="4"/>
    <s v="indie rock"/>
    <x v="2476"/>
    <d v="2014-11-03T08:52:50"/>
  </r>
  <r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.33333333333334"/>
    <n v="31.341463414634145"/>
    <x v="4"/>
    <s v="indie rock"/>
    <x v="2477"/>
    <d v="2012-08-12T16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7.5"/>
    <n v="129.1139240506329"/>
    <x v="4"/>
    <s v="indie rock"/>
    <x v="2478"/>
    <d v="2013-01-13T22:48:33"/>
  </r>
  <r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.44333333333333"/>
    <n v="25.020624999999999"/>
    <x v="4"/>
    <s v="indie rock"/>
    <x v="2479"/>
    <d v="2012-07-28T02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80"/>
    <d v="2015-10-10T22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2.91099999999999"/>
    <n v="47.541473684210523"/>
    <x v="4"/>
    <s v="indie rock"/>
    <x v="2481"/>
    <d v="2012-04-30T15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.1"/>
    <n v="40.04"/>
    <x v="4"/>
    <s v="indie rock"/>
    <x v="2482"/>
    <d v="2011-08-01T18:46:23"/>
  </r>
  <r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3.72727272727273"/>
    <n v="65.84210526315789"/>
    <x v="4"/>
    <s v="indie rock"/>
    <x v="2483"/>
    <d v="2012-05-01T17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.31742857142855"/>
    <n v="46.401222222222216"/>
    <x v="4"/>
    <s v="indie rock"/>
    <x v="2484"/>
    <d v="2011-09-15T22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.25"/>
    <n v="50.365853658536587"/>
    <x v="4"/>
    <s v="indie rock"/>
    <x v="2485"/>
    <d v="2011-10-12T23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5.66666666666669"/>
    <n v="26.566666666666666"/>
    <x v="4"/>
    <s v="indie rock"/>
    <x v="2486"/>
    <d v="2012-04-22T16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.05066666666667"/>
    <n v="39.493684210526318"/>
    <x v="4"/>
    <s v="indie rock"/>
    <x v="2487"/>
    <d v="2012-05-27T01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6.7"/>
    <n v="49.246153846153845"/>
    <x v="4"/>
    <s v="indie rock"/>
    <x v="2488"/>
    <d v="2011-11-16T16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3.67142857142858"/>
    <n v="62.38"/>
    <x v="4"/>
    <s v="indie rock"/>
    <x v="2489"/>
    <d v="2013-05-09T16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.4"/>
    <n v="37.9375"/>
    <x v="4"/>
    <s v="indie rock"/>
    <x v="2490"/>
    <d v="2012-06-23T05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.2"/>
    <n v="51.6"/>
    <x v="4"/>
    <s v="indie rock"/>
    <x v="2491"/>
    <d v="2011-01-16T01:51:00"/>
  </r>
  <r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77777777777779"/>
    <x v="4"/>
    <s v="indie rock"/>
    <x v="2492"/>
    <d v="2012-06-16T09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8.69999999999999"/>
    <n v="99.382239382239376"/>
    <x v="4"/>
    <s v="indie rock"/>
    <x v="2493"/>
    <d v="2013-04-29T04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.00533333333334"/>
    <n v="38.848205128205123"/>
    <x v="4"/>
    <s v="indie rock"/>
    <x v="2494"/>
    <d v="2012-05-23T15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7.53666666666666"/>
    <n v="45.548809523809524"/>
    <x v="4"/>
    <s v="indie rock"/>
    <x v="2495"/>
    <d v="2012-06-06T22:42:55"/>
  </r>
  <r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6"/>
    <d v="2013-03-29T22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2.77149999999999"/>
    <n v="80.551071428571419"/>
    <x v="4"/>
    <s v="indie rock"/>
    <x v="2497"/>
    <d v="2011-08-05T21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5.6"/>
    <n v="52.8"/>
    <x v="4"/>
    <s v="indie rock"/>
    <x v="2498"/>
    <d v="2015-01-27T23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2.625"/>
    <n v="47.676470588235297"/>
    <x v="4"/>
    <s v="indie rock"/>
    <x v="2499"/>
    <d v="2012-12-31T18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.33333333333333"/>
    <n v="23.448275862068964"/>
    <x v="4"/>
    <s v="indie rock"/>
    <x v="2500"/>
    <d v="2012-06-23T18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7"/>
    <n v="40.142857142857146"/>
    <x v="7"/>
    <s v="restaurants"/>
    <x v="2501"/>
    <d v="2015-09-27T18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6E-2"/>
    <n v="17.2"/>
    <x v="7"/>
    <s v="restaurants"/>
    <x v="2502"/>
    <d v="2014-09-21T19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n v="0"/>
    <x v="7"/>
    <s v="restaurants"/>
    <x v="2503"/>
    <d v="2016-06-07T21:06:00"/>
  </r>
  <r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n v="0"/>
    <x v="7"/>
    <s v="restaurants"/>
    <x v="2504"/>
    <d v="2014-11-15T01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n v="0"/>
    <x v="7"/>
    <s v="restaurants"/>
    <x v="2505"/>
    <d v="2015-03-14T00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0.6"/>
    <n v="15"/>
    <x v="7"/>
    <s v="restaurants"/>
    <x v="2506"/>
    <d v="2015-10-03T21:00:00"/>
  </r>
  <r>
    <s v="Unique dishes for a unique city!."/>
    <n v="42850"/>
    <n v="0"/>
    <x v="2"/>
    <s v="US"/>
    <s v="USD"/>
    <n v="1431308704"/>
    <n v="1428716704"/>
    <x v="0"/>
    <n v="0"/>
    <x v="1"/>
    <s v="food/restaurants"/>
    <n v="0"/>
    <n v="0"/>
    <x v="7"/>
    <s v="restaurants"/>
    <x v="2507"/>
    <d v="2015-05-11T01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n v="0"/>
    <x v="7"/>
    <s v="restaurants"/>
    <x v="2508"/>
    <d v="2014-08-14T22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"/>
    <n v="35.714285714285715"/>
    <x v="7"/>
    <s v="restaurants"/>
    <x v="2509"/>
    <d v="2015-04-20T18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.15"/>
    <n v="37.5"/>
    <x v="7"/>
    <s v="restaurants"/>
    <x v="2510"/>
    <d v="2015-05-14T23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n v="0"/>
    <x v="7"/>
    <s v="restaurants"/>
    <x v="2511"/>
    <d v="2016-02-01T10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n v="0"/>
    <x v="7"/>
    <s v="restaurants"/>
    <x v="2512"/>
    <d v="2014-12-13T21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n v="0"/>
    <x v="7"/>
    <s v="restaurants"/>
    <x v="2513"/>
    <d v="2017-02-26T00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"/>
    <n v="52.5"/>
    <x v="7"/>
    <s v="restaurants"/>
    <x v="2514"/>
    <d v="2014-08-20T09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8.600000000000001"/>
    <n v="77.5"/>
    <x v="7"/>
    <s v="restaurants"/>
    <x v="2515"/>
    <d v="2015-02-22T20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n v="0"/>
    <x v="7"/>
    <s v="restaurants"/>
    <x v="2516"/>
    <d v="2014-11-29T16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4"/>
    <n v="53.545454545454547"/>
    <x v="7"/>
    <s v="restaurants"/>
    <x v="2517"/>
    <d v="2015-03-19T18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n v="0"/>
    <x v="7"/>
    <s v="restaurants"/>
    <x v="2518"/>
    <d v="2014-11-13T17:20:28"/>
  </r>
  <r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5E-2"/>
    <n v="16.25"/>
    <x v="7"/>
    <s v="restaurants"/>
    <x v="2519"/>
    <d v="2014-07-19T03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n v="0"/>
    <x v="7"/>
    <s v="restaurants"/>
    <x v="2520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.48792"/>
    <n v="103.68174242424243"/>
    <x v="4"/>
    <s v="classical music"/>
    <x v="2521"/>
    <d v="2015-10-13T23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8518518518519"/>
    <x v="4"/>
    <s v="classical music"/>
    <x v="2522"/>
    <d v="2016-04-22T14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.44444444444446"/>
    <n v="54.153846153846153"/>
    <x v="4"/>
    <s v="classical music"/>
    <x v="2523"/>
    <d v="2014-11-18T00:24:52"/>
  </r>
  <r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1.6"/>
    <n v="177.2093023255814"/>
    <x v="4"/>
    <s v="classical music"/>
    <x v="2524"/>
    <d v="2014-12-21T04:30:00"/>
  </r>
  <r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.325"/>
    <n v="100.325"/>
    <x v="4"/>
    <s v="classical music"/>
    <x v="2525"/>
    <d v="2012-06-28T20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2.95"/>
    <n v="136.90909090909091"/>
    <x v="4"/>
    <s v="classical music"/>
    <x v="2526"/>
    <d v="2014-12-08T04:59:00"/>
  </r>
  <r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.125"/>
    <n v="57.535211267605632"/>
    <x v="4"/>
    <s v="classical music"/>
    <x v="2527"/>
    <d v="2013-10-18T03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.24975000000001"/>
    <n v="52.962839506172834"/>
    <x v="4"/>
    <s v="classical music"/>
    <x v="2528"/>
    <d v="2015-08-20T11:00:00"/>
  </r>
  <r>
    <s v="Opera. Short. New."/>
    <n v="6000"/>
    <n v="6257"/>
    <x v="0"/>
    <s v="US"/>
    <s v="USD"/>
    <n v="1332636975"/>
    <n v="1328752575"/>
    <x v="0"/>
    <n v="76"/>
    <x v="0"/>
    <s v="music/classical music"/>
    <n v="104.28333333333333"/>
    <n v="82.328947368421055"/>
    <x v="4"/>
    <s v="classical music"/>
    <x v="2529"/>
    <d v="2012-03-25T00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666666666666"/>
    <x v="4"/>
    <s v="classical music"/>
    <x v="2530"/>
    <d v="2015-04-20T04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.4"/>
    <n v="74.06557377049181"/>
    <x v="4"/>
    <s v="classical music"/>
    <x v="2531"/>
    <d v="2015-08-15T03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.125"/>
    <n v="84.083333333333329"/>
    <x v="4"/>
    <s v="classical music"/>
    <x v="2532"/>
    <d v="2012-08-16T20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0.66666666666667"/>
    <n v="61.029411764705884"/>
    <x v="4"/>
    <s v="classical music"/>
    <x v="2533"/>
    <d v="2013-03-01T18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</r>
  <r>
    <s v="Mark Hayes: Requiem Recording"/>
    <n v="20000"/>
    <n v="20755"/>
    <x v="0"/>
    <s v="US"/>
    <s v="USD"/>
    <n v="1417463945"/>
    <n v="1414781945"/>
    <x v="0"/>
    <n v="78"/>
    <x v="0"/>
    <s v="music/classical music"/>
    <n v="103.77500000000001"/>
    <n v="266.08974358974359"/>
    <x v="4"/>
    <s v="classical music"/>
    <x v="2535"/>
    <d v="2014-12-01T19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6"/>
    <n v="7.25"/>
    <x v="4"/>
    <s v="classical music"/>
    <x v="2536"/>
    <d v="2013-07-30T02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"/>
    <n v="100"/>
    <x v="4"/>
    <s v="classical music"/>
    <x v="2537"/>
    <d v="2011-08-01T15:34:15"/>
  </r>
  <r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.01761111111109"/>
    <n v="109.96308108108107"/>
    <x v="4"/>
    <s v="classical music"/>
    <x v="2538"/>
    <d v="2013-02-24T04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.25"/>
    <n v="169.91525423728814"/>
    <x v="4"/>
    <s v="classical music"/>
    <x v="2539"/>
    <d v="2015-02-02T21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.4"/>
    <n v="95.740740740740748"/>
    <x v="4"/>
    <s v="classical music"/>
    <x v="2540"/>
    <d v="2011-10-29T16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.02857142857142"/>
    <n v="59.460317460317462"/>
    <x v="4"/>
    <s v="classical music"/>
    <x v="2541"/>
    <d v="2013-09-26T10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3.57142857142857"/>
    <n v="55.769230769230766"/>
    <x v="4"/>
    <s v="classical music"/>
    <x v="2542"/>
    <d v="2013-10-01T03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.4"/>
    <n v="30.076923076923077"/>
    <x v="4"/>
    <s v="classical music"/>
    <x v="2543"/>
    <d v="2011-01-02T03:00:00"/>
  </r>
  <r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0.82"/>
    <n v="88.438596491228068"/>
    <x v="4"/>
    <s v="classical music"/>
    <x v="2544"/>
    <d v="2012-07-08T12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.3"/>
    <n v="64.032786885245898"/>
    <x v="4"/>
    <s v="classical music"/>
    <x v="2545"/>
    <d v="2015-02-27T00:30:00"/>
  </r>
  <r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1.71428571428571"/>
    <n v="60.153846153846153"/>
    <x v="4"/>
    <s v="classical music"/>
    <x v="2546"/>
    <d v="2013-10-05T05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19.85454545454546"/>
    <n v="49.194029850746269"/>
    <x v="4"/>
    <s v="classical music"/>
    <x v="2547"/>
    <d v="2012-04-04T17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1.85"/>
    <n v="165.16216216216216"/>
    <x v="4"/>
    <s v="classical music"/>
    <x v="2548"/>
    <d v="2016-09-30T04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2.80254777070064"/>
    <n v="43.621621621621621"/>
    <x v="4"/>
    <s v="classical music"/>
    <x v="2549"/>
    <d v="2013-05-31T17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0.84615384615384"/>
    <n v="43.7"/>
    <x v="4"/>
    <s v="classical music"/>
    <x v="2550"/>
    <d v="2015-10-08T03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2.73469387755102"/>
    <n v="67.419642857142861"/>
    <x v="4"/>
    <s v="classical music"/>
    <x v="2551"/>
    <d v="2012-03-21T20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6.5"/>
    <n v="177.5"/>
    <x v="4"/>
    <s v="classical music"/>
    <x v="2552"/>
    <d v="2017-03-05T19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5.53333333333333"/>
    <n v="38.883333333333333"/>
    <x v="4"/>
    <s v="classical music"/>
    <x v="2553"/>
    <d v="2012-09-21T04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2.8"/>
    <n v="54.985074626865675"/>
    <x v="4"/>
    <s v="classical music"/>
    <x v="2554"/>
    <d v="2015-06-01T03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.35"/>
    <n v="61.342857142857142"/>
    <x v="4"/>
    <s v="classical music"/>
    <x v="2555"/>
    <d v="2012-05-28T15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5.50335570469798"/>
    <n v="23.117647058823529"/>
    <x v="4"/>
    <s v="classical music"/>
    <x v="2556"/>
    <d v="2012-12-24T23:47:37"/>
  </r>
  <r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.44444444444444"/>
    <n v="29.611111111111111"/>
    <x v="4"/>
    <s v="classical music"/>
    <x v="2557"/>
    <d v="2014-05-15T17:53:06"/>
  </r>
  <r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8.88"/>
    <n v="75.611111111111114"/>
    <x v="4"/>
    <s v="classical music"/>
    <x v="2558"/>
    <d v="2015-05-01T13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.25"/>
    <n v="35.6"/>
    <x v="4"/>
    <s v="classical music"/>
    <x v="2559"/>
    <d v="2011-11-15T19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.1"/>
    <n v="143"/>
    <x v="4"/>
    <s v="classical music"/>
    <x v="2560"/>
    <d v="2015-03-06T22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n v="0"/>
    <x v="7"/>
    <s v="food trucks"/>
    <x v="2561"/>
    <d v="2015-10-13T12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0.75"/>
    <n v="25"/>
    <x v="7"/>
    <s v="food trucks"/>
    <x v="2562"/>
    <d v="2016-10-11T12:35:39"/>
  </r>
  <r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n v="0"/>
    <x v="7"/>
    <s v="food trucks"/>
    <x v="2563"/>
    <d v="2015-07-30T03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n v="0"/>
    <x v="7"/>
    <s v="food trucks"/>
    <x v="2564"/>
    <d v="2014-08-01T00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5"/>
    <d v="2016-05-09T20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n v="0"/>
    <x v="7"/>
    <s v="food trucks"/>
    <x v="2566"/>
    <d v="2014-08-21T23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.26666666666666666"/>
    <n v="60"/>
    <x v="7"/>
    <s v="food trucks"/>
    <x v="2567"/>
    <d v="2015-04-23T21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0.5"/>
    <n v="50"/>
    <x v="7"/>
    <s v="food trucks"/>
    <x v="2568"/>
    <d v="2016-09-01T15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8"/>
    <n v="72.5"/>
    <x v="7"/>
    <s v="food trucks"/>
    <x v="2569"/>
    <d v="2015-09-17T02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0.84285714285714286"/>
    <n v="29.5"/>
    <x v="7"/>
    <s v="food trucks"/>
    <x v="2570"/>
    <d v="2017-02-08T21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.25"/>
    <n v="62.5"/>
    <x v="7"/>
    <s v="food trucks"/>
    <x v="2571"/>
    <d v="2016-05-19T08:12:01"/>
  </r>
  <r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n v="0"/>
    <x v="7"/>
    <s v="food trucks"/>
    <x v="2572"/>
    <d v="2015-04-13T02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n v="0"/>
    <x v="7"/>
    <s v="food trucks"/>
    <x v="2573"/>
    <d v="2014-08-23T14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n v="0"/>
    <x v="7"/>
    <s v="food trucks"/>
    <x v="2574"/>
    <d v="2016-05-18T19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n v="0"/>
    <x v="7"/>
    <s v="food trucks"/>
    <x v="2575"/>
    <d v="2015-01-12T02:36:34"/>
  </r>
  <r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n v="0"/>
    <x v="7"/>
    <s v="food trucks"/>
    <x v="2576"/>
    <d v="2015-04-10T23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n v="0"/>
    <x v="7"/>
    <s v="food trucks"/>
    <x v="2577"/>
    <d v="2014-08-04T19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n v="0"/>
    <x v="7"/>
    <s v="food trucks"/>
    <x v="2578"/>
    <d v="2015-10-09T17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.13850000000000001"/>
    <n v="23.083333333333332"/>
    <x v="7"/>
    <s v="food trucks"/>
    <x v="2579"/>
    <d v="2014-09-15T19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0.6"/>
    <n v="25.5"/>
    <x v="7"/>
    <s v="food trucks"/>
    <x v="2580"/>
    <d v="2015-05-16T03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0.6"/>
    <n v="48.18181818181818"/>
    <x v="7"/>
    <s v="food trucks"/>
    <x v="2581"/>
    <d v="2015-11-16T16:04:58"/>
  </r>
  <r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1E-3"/>
    <n v="1"/>
    <x v="7"/>
    <s v="food trucks"/>
    <x v="2582"/>
    <d v="2016-10-29T23:43:54"/>
  </r>
  <r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0.5"/>
    <n v="1"/>
    <x v="7"/>
    <s v="food trucks"/>
    <x v="2583"/>
    <d v="2015-03-16T17:28:00"/>
  </r>
  <r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n v="0"/>
    <x v="7"/>
    <s v="food trucks"/>
    <x v="2584"/>
    <d v="2015-06-15T04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.16666666666666666"/>
    <n v="50"/>
    <x v="7"/>
    <s v="food trucks"/>
    <x v="2585"/>
    <d v="2014-07-05T23:07:12"/>
  </r>
  <r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.16666666666666666"/>
    <n v="5"/>
    <x v="7"/>
    <s v="food trucks"/>
    <x v="2586"/>
    <d v="2015-12-25T07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2"/>
    <n v="202.83333333333334"/>
    <x v="7"/>
    <s v="food trucks"/>
    <x v="2587"/>
    <d v="2015-12-30T16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33"/>
    <n v="29.125"/>
    <x v="7"/>
    <s v="food trucks"/>
    <x v="2588"/>
    <d v="2015-03-31T13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.01"/>
    <n v="5"/>
    <x v="7"/>
    <s v="food trucks"/>
    <x v="2589"/>
    <d v="2016-03-23T11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n v="0"/>
    <x v="7"/>
    <s v="food trucks"/>
    <x v="2590"/>
    <d v="2016-01-26T14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4"/>
    <n v="13"/>
    <x v="7"/>
    <s v="food trucks"/>
    <x v="2591"/>
    <d v="2016-03-13T20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.16666666666666666"/>
    <n v="50"/>
    <x v="7"/>
    <s v="food trucks"/>
    <x v="2592"/>
    <d v="2014-10-05T19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n v="0"/>
    <x v="7"/>
    <s v="food trucks"/>
    <x v="2593"/>
    <d v="2015-04-25T20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E-3"/>
    <n v="1"/>
    <x v="7"/>
    <s v="food trucks"/>
    <x v="2594"/>
    <d v="2014-08-07T23:13:48"/>
  </r>
  <r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.166666666666666"/>
    <n v="96.05263157894737"/>
    <x v="7"/>
    <s v="food trucks"/>
    <x v="2595"/>
    <d v="2017-02-24T05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3.588571428571427"/>
    <n v="305.77777777777777"/>
    <x v="7"/>
    <s v="food trucks"/>
    <x v="2596"/>
    <d v="2014-08-07T15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7"/>
    <n v="12.142857142857142"/>
    <x v="7"/>
    <s v="food trucks"/>
    <x v="2597"/>
    <d v="2016-06-19T08:11:57"/>
  </r>
  <r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1428571428569"/>
    <x v="7"/>
    <s v="food trucks"/>
    <x v="2598"/>
    <d v="2015-09-23T20:10:01"/>
  </r>
  <r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0.99546510341776351"/>
    <n v="18"/>
    <x v="7"/>
    <s v="food trucks"/>
    <x v="2599"/>
    <d v="2014-08-03T18:05:47"/>
  </r>
  <r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4"/>
    <n v="115.53333333333333"/>
    <x v="7"/>
    <s v="food trucks"/>
    <x v="2600"/>
    <d v="2016-03-25T20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.4"/>
    <n v="21.900662251655628"/>
    <x v="2"/>
    <s v="space exploration"/>
    <x v="2601"/>
    <d v="2012-09-13T03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.09166666666664"/>
    <n v="80.022494887525568"/>
    <x v="2"/>
    <s v="space exploration"/>
    <x v="2602"/>
    <d v="2014-11-12T21:20:00"/>
  </r>
  <r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.48571428571428"/>
    <n v="35.520000000000003"/>
    <x v="2"/>
    <s v="space exploration"/>
    <x v="2603"/>
    <d v="2013-12-23T21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.21799999999999"/>
    <n v="64.933333333333323"/>
    <x v="2"/>
    <s v="space exploration"/>
    <x v="2604"/>
    <d v="2012-04-29T01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.42157"/>
    <n v="60.965703745743475"/>
    <x v="2"/>
    <s v="space exploration"/>
    <x v="2605"/>
    <d v="2016-06-17T12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.05454545454545"/>
    <n v="31.444155844155844"/>
    <x v="2"/>
    <s v="space exploration"/>
    <x v="2606"/>
    <d v="2014-04-29T17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7.7"/>
    <n v="81.949748743718587"/>
    <x v="2"/>
    <s v="space exploration"/>
    <x v="2607"/>
    <d v="2015-08-12T02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3.92500000000001"/>
    <n v="58.92763157894737"/>
    <x v="2"/>
    <s v="space exploration"/>
    <x v="2608"/>
    <d v="2017-03-15T00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3.80111428571428"/>
    <n v="157.29347633136095"/>
    <x v="2"/>
    <s v="space exploration"/>
    <x v="2609"/>
    <d v="2012-07-15T05:42:31"/>
  </r>
  <r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.3251043268175"/>
    <n v="55.758509532062391"/>
    <x v="2"/>
    <s v="space exploration"/>
    <x v="2610"/>
    <d v="2016-08-22T06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0.6363636363635"/>
    <n v="83.802893802893806"/>
    <x v="2"/>
    <s v="space exploration"/>
    <x v="2611"/>
    <d v="2017-01-02T22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1.76130000000001"/>
    <n v="58.422210884353746"/>
    <x v="2"/>
    <s v="space exploration"/>
    <x v="2612"/>
    <d v="2015-01-09T03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.01333333333334"/>
    <n v="270.57142857142856"/>
    <x v="2"/>
    <s v="space exploration"/>
    <x v="2613"/>
    <d v="2012-09-21T19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69.76511744127936"/>
    <n v="47.180555555555557"/>
    <x v="2"/>
    <s v="space exploration"/>
    <x v="2615"/>
    <d v="2016-04-30T12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4.53400000000001"/>
    <n v="120.30882352941177"/>
    <x v="2"/>
    <s v="space exploration"/>
    <x v="2616"/>
    <d v="2015-08-25T23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7.6"/>
    <n v="27.59748427672956"/>
    <x v="2"/>
    <s v="space exploration"/>
    <x v="2617"/>
    <d v="2014-10-20T20:59:11"/>
  </r>
  <r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.38666666666667"/>
    <n v="205.2987012987013"/>
    <x v="2"/>
    <s v="space exploration"/>
    <x v="2618"/>
    <d v="2015-12-01T20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.4"/>
    <n v="35.547169811320757"/>
    <x v="2"/>
    <s v="space exploration"/>
    <x v="2619"/>
    <d v="2015-10-23T11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3.65230769230769"/>
    <n v="74.639488409272587"/>
    <x v="2"/>
    <s v="space exploration"/>
    <x v="2620"/>
    <d v="2015-10-11T01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5.88"/>
    <n v="47.058064516129029"/>
    <x v="2"/>
    <s v="space exploration"/>
    <x v="2621"/>
    <d v="2015-05-21T17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.184"/>
    <n v="26.591351351351353"/>
    <x v="2"/>
    <s v="space exploration"/>
    <x v="2622"/>
    <d v="2016-12-30T17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4"/>
    <n v="36.774193548387096"/>
    <x v="2"/>
    <s v="space exploration"/>
    <x v="2623"/>
    <d v="2016-12-02T06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.420625"/>
    <n v="31.820544982698959"/>
    <x v="2"/>
    <s v="space exploration"/>
    <x v="2624"/>
    <d v="2012-09-13T10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76923076923077"/>
    <x v="2"/>
    <s v="space exploration"/>
    <x v="2625"/>
    <d v="2016-11-09T20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"/>
    <n v="56"/>
    <x v="2"/>
    <s v="space exploration"/>
    <x v="2626"/>
    <d v="2015-06-03T15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6.66666666666663"/>
    <n v="21.555555555555557"/>
    <x v="2"/>
    <s v="space exploration"/>
    <x v="2627"/>
    <d v="2015-11-26T20:54:21"/>
  </r>
  <r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.36948748510132"/>
    <n v="44.095238095238095"/>
    <x v="2"/>
    <s v="space exploration"/>
    <x v="2628"/>
    <d v="2014-11-30T23:11:07"/>
  </r>
  <r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7.74"/>
    <n v="63.87"/>
    <x v="2"/>
    <s v="space exploration"/>
    <x v="2629"/>
    <d v="2015-05-14T12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7.9"/>
    <n v="38.987654320987652"/>
    <x v="2"/>
    <s v="space exploration"/>
    <x v="2630"/>
    <d v="2016-06-30T10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4.66525"/>
    <n v="80.185489510489504"/>
    <x v="2"/>
    <s v="space exploration"/>
    <x v="2631"/>
    <d v="2015-08-30T04:03:47"/>
  </r>
  <r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.00934579439252"/>
    <n v="34.904761904761905"/>
    <x v="2"/>
    <s v="space exploration"/>
    <x v="2632"/>
    <d v="2016-05-29T01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4.62"/>
    <n v="89.100502512562812"/>
    <x v="2"/>
    <s v="space exploration"/>
    <x v="2633"/>
    <d v="2014-02-27T23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.02150537634408"/>
    <n v="39.44"/>
    <x v="2"/>
    <s v="space exploration"/>
    <x v="2634"/>
    <d v="2016-09-29T15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047619047619"/>
    <x v="2"/>
    <s v="space exploration"/>
    <x v="2635"/>
    <d v="2015-03-09T21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.3"/>
    <n v="37.46"/>
    <x v="2"/>
    <s v="space exploration"/>
    <x v="2636"/>
    <d v="2016-10-16T01:00:00"/>
  </r>
  <r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.2"/>
    <n v="31.96153846153846"/>
    <x v="2"/>
    <s v="space exploration"/>
    <x v="2637"/>
    <d v="2016-10-12T13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1.72910662824208"/>
    <n v="25.214285714285715"/>
    <x v="2"/>
    <s v="space exploration"/>
    <x v="2638"/>
    <d v="2015-01-15T21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40816326530612"/>
    <x v="2"/>
    <s v="space exploration"/>
    <x v="2639"/>
    <d v="2015-02-19T20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5.66666666666667"/>
    <n v="45.94202898550725"/>
    <x v="2"/>
    <s v="space exploration"/>
    <x v="2640"/>
    <d v="2015-06-08T03:51:14"/>
  </r>
  <r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n v="0"/>
    <x v="2"/>
    <s v="space exploration"/>
    <x v="2642"/>
    <d v="2016-07-15T06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3.559730999999999"/>
    <n v="223.58248500999335"/>
    <x v="2"/>
    <s v="space exploration"/>
    <x v="2643"/>
    <d v="2016-12-21T07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29999999999999"/>
    <n v="39.480769230769234"/>
    <x v="2"/>
    <s v="space exploration"/>
    <x v="2644"/>
    <d v="2017-03-10T19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0.5"/>
    <n v="91.304347826086953"/>
    <x v="2"/>
    <s v="space exploration"/>
    <x v="2645"/>
    <d v="2014-11-08T21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40000000004"/>
    <n v="78.666205607476627"/>
    <x v="2"/>
    <s v="space exploration"/>
    <x v="2646"/>
    <d v="2015-09-09T07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"/>
    <n v="12"/>
    <x v="2"/>
    <s v="space exploration"/>
    <x v="2647"/>
    <d v="2015-08-14T06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0.8833333333333333"/>
    <n v="17.666666666666668"/>
    <x v="2"/>
    <s v="space exploration"/>
    <x v="2648"/>
    <d v="2016-03-09T17:09:20"/>
  </r>
  <r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199999999999997E-2"/>
    <n v="41.333333333333336"/>
    <x v="2"/>
    <s v="space exploration"/>
    <x v="2649"/>
    <d v="2016-02-01T23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0.59666666666666668"/>
    <n v="71.599999999999994"/>
    <x v="2"/>
    <s v="space exploration"/>
    <x v="2650"/>
    <d v="2016-12-21T14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5"/>
    <n v="307.8235294117647"/>
    <x v="2"/>
    <s v="space exploration"/>
    <x v="2651"/>
    <d v="2015-12-17T19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0.88500000000000001"/>
    <n v="80.454545454545453"/>
    <x v="2"/>
    <s v="space exploration"/>
    <x v="2652"/>
    <d v="2014-12-10T03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1.52156862745098"/>
    <n v="83.942857142857136"/>
    <x v="2"/>
    <s v="space exploration"/>
    <x v="2653"/>
    <d v="2014-06-13T04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0999999999999997E-2"/>
    <n v="8.5"/>
    <x v="2"/>
    <s v="space exploration"/>
    <x v="2654"/>
    <d v="2015-04-21T13:25:26"/>
  </r>
  <r>
    <s v="Thank you for your support!"/>
    <n v="15000"/>
    <n v="3155"/>
    <x v="1"/>
    <s v="US"/>
    <s v="USD"/>
    <n v="1455048000"/>
    <n v="1452631647"/>
    <x v="0"/>
    <n v="43"/>
    <x v="1"/>
    <s v="technology/space exploration"/>
    <n v="21.033333333333335"/>
    <n v="73.372093023255815"/>
    <x v="2"/>
    <s v="space exploration"/>
    <x v="2655"/>
    <d v="2016-02-09T20:00:00"/>
  </r>
  <r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.436666666666667"/>
    <n v="112.86184210526316"/>
    <x v="2"/>
    <s v="space exploration"/>
    <x v="2656"/>
    <d v="2017-03-12T19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8.737933333333334"/>
    <n v="95.277627118644077"/>
    <x v="2"/>
    <s v="space exploration"/>
    <x v="2657"/>
    <d v="2016-08-03T01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6E-2"/>
    <n v="22.75"/>
    <x v="2"/>
    <s v="space exploration"/>
    <x v="2658"/>
    <d v="2016-07-30T21:13:14"/>
  </r>
  <r>
    <s v="test"/>
    <n v="49000"/>
    <n v="1333"/>
    <x v="1"/>
    <s v="US"/>
    <s v="USD"/>
    <n v="1429321210"/>
    <n v="1426729210"/>
    <x v="0"/>
    <n v="10"/>
    <x v="1"/>
    <s v="technology/space exploration"/>
    <n v="2.7204081632653061"/>
    <n v="133.30000000000001"/>
    <x v="2"/>
    <s v="space exploration"/>
    <x v="2659"/>
    <d v="2015-04-18T01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000000000000001E-2"/>
    <n v="3.8"/>
    <x v="2"/>
    <s v="space exploration"/>
    <x v="2660"/>
    <d v="2015-11-24T18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2.9"/>
    <n v="85.75"/>
    <x v="2"/>
    <s v="makerspaces"/>
    <x v="2661"/>
    <d v="2013-10-25T23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6.8"/>
    <n v="267"/>
    <x v="2"/>
    <s v="makerspaces"/>
    <x v="2662"/>
    <d v="2015-08-21T17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4.59625"/>
    <n v="373.55803571428572"/>
    <x v="2"/>
    <s v="makerspaces"/>
    <x v="2663"/>
    <d v="2015-09-04T15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.42857142857143"/>
    <n v="174.03846153846155"/>
    <x v="2"/>
    <s v="makerspaces"/>
    <x v="2664"/>
    <d v="2015-12-09T06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.14285714285714"/>
    <n v="93.695652173913047"/>
    <x v="2"/>
    <s v="makerspaces"/>
    <x v="2665"/>
    <d v="2015-05-04T21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.29509999999999"/>
    <n v="77.327718446601949"/>
    <x v="2"/>
    <s v="makerspaces"/>
    <x v="2666"/>
    <d v="2015-09-25T21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0.66666666666667"/>
    <n v="92.222222222222229"/>
    <x v="2"/>
    <s v="makerspaces"/>
    <x v="2667"/>
    <d v="2016-02-10T22:13:36"/>
  </r>
  <r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0.7"/>
    <n v="60.964285714285715"/>
    <x v="2"/>
    <s v="makerspaces"/>
    <x v="2668"/>
    <d v="2015-11-09T14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.125"/>
    <n v="91"/>
    <x v="2"/>
    <s v="makerspaces"/>
    <x v="2669"/>
    <d v="2016-01-10T00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5"/>
    <n v="41.583333333333336"/>
    <x v="2"/>
    <s v="makerspaces"/>
    <x v="2670"/>
    <d v="2014-07-29T00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.343999999999999"/>
    <n v="33.761904761904759"/>
    <x v="2"/>
    <s v="makerspaces"/>
    <x v="2671"/>
    <d v="2014-12-19T19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.19"/>
    <n v="70.61702127659575"/>
    <x v="2"/>
    <s v="makerspaces"/>
    <x v="2672"/>
    <d v="2015-12-28T06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7.58"/>
    <n v="167.15151515151516"/>
    <x v="2"/>
    <s v="makerspaces"/>
    <x v="2673"/>
    <d v="2014-10-29T22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2.84"/>
    <n v="128.61988304093566"/>
    <x v="2"/>
    <s v="makerspaces"/>
    <x v="2674"/>
    <d v="2016-07-05T04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1"/>
    <n v="65.41379310344827"/>
    <x v="2"/>
    <s v="makerspaces"/>
    <x v="2675"/>
    <d v="2014-11-10T21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.38095238095238"/>
    <n v="117.55555555555556"/>
    <x v="2"/>
    <s v="makerspaces"/>
    <x v="2676"/>
    <d v="2016-05-22T14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7.512820512820515"/>
    <n v="126.48148148148148"/>
    <x v="2"/>
    <s v="makerspaces"/>
    <x v="2677"/>
    <d v="2014-07-03T00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E-2"/>
    <n v="550"/>
    <x v="2"/>
    <s v="makerspaces"/>
    <x v="2678"/>
    <d v="2015-09-24T19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.33"/>
    <n v="44"/>
    <x v="2"/>
    <s v="makerspaces"/>
    <x v="2679"/>
    <d v="2015-02-28T00:01:34"/>
  </r>
  <r>
    <s v="iHeartPillow, Connecting loved ones"/>
    <n v="32000"/>
    <n v="276"/>
    <x v="2"/>
    <s v="ES"/>
    <s v="EUR"/>
    <n v="1459915491"/>
    <n v="1457327091"/>
    <x v="0"/>
    <n v="4"/>
    <x v="1"/>
    <s v="technology/makerspaces"/>
    <n v="0.86250000000000004"/>
    <n v="69"/>
    <x v="2"/>
    <s v="makerspaces"/>
    <x v="2680"/>
    <d v="2016-04-06T04:04:51"/>
  </r>
  <r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0.6875"/>
    <n v="27.5"/>
    <x v="7"/>
    <s v="food trucks"/>
    <x v="2681"/>
    <d v="2014-07-10T21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.3"/>
    <n v="84.9"/>
    <x v="7"/>
    <s v="food trucks"/>
    <x v="2682"/>
    <d v="2014-11-22T05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.24"/>
    <n v="12"/>
    <x v="7"/>
    <s v="food trucks"/>
    <x v="2683"/>
    <d v="2015-03-01T18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8"/>
    <n v="200"/>
    <x v="7"/>
    <s v="food trucks"/>
    <x v="2684"/>
    <d v="2014-08-09T21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.02"/>
    <n v="10"/>
    <x v="7"/>
    <s v="food trucks"/>
    <x v="2685"/>
    <d v="2015-04-27T15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n v="0"/>
    <x v="7"/>
    <s v="food trucks"/>
    <x v="2686"/>
    <d v="2014-09-30T23:23:43"/>
  </r>
  <r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n v="0"/>
    <x v="7"/>
    <s v="food trucks"/>
    <x v="2687"/>
    <d v="2015-06-29T15:21:58"/>
  </r>
  <r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.14799999999999999"/>
    <n v="5.2857142857142856"/>
    <x v="7"/>
    <s v="food trucks"/>
    <x v="2688"/>
    <d v="2015-02-24T03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3"/>
    <n v="1"/>
    <x v="7"/>
    <s v="food trucks"/>
    <x v="2689"/>
    <d v="2016-07-30T23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0.7325"/>
    <n v="72.762711864406782"/>
    <x v="7"/>
    <s v="food trucks"/>
    <x v="2690"/>
    <d v="2015-06-03T02:31:16"/>
  </r>
  <r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9E-2"/>
    <n v="17.5"/>
    <x v="7"/>
    <s v="food trucks"/>
    <x v="2691"/>
    <d v="2015-05-10T17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0.7142857142857143"/>
    <n v="25"/>
    <x v="7"/>
    <s v="food trucks"/>
    <x v="2692"/>
    <d v="2015-03-25T07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0.8"/>
    <n v="13.333333333333334"/>
    <x v="7"/>
    <s v="food trucks"/>
    <x v="2693"/>
    <d v="2014-08-13T03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3"/>
    <n v="1"/>
    <x v="7"/>
    <s v="food trucks"/>
    <x v="2694"/>
    <d v="2014-09-26T03:22:19"/>
  </r>
  <r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.47333333333333333"/>
    <n v="23.666666666666668"/>
    <x v="7"/>
    <s v="food trucks"/>
    <x v="2695"/>
    <d v="2015-04-14T03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"/>
    <n v="89.21052631578948"/>
    <x v="7"/>
    <s v="food trucks"/>
    <x v="2696"/>
    <d v="2014-12-25T20:16:00"/>
  </r>
  <r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.35217391304348"/>
    <n v="116.55769230769231"/>
    <x v="7"/>
    <s v="food trucks"/>
    <x v="2697"/>
    <d v="2015-08-02T22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.325125"/>
    <n v="13.005000000000001"/>
    <x v="7"/>
    <s v="food trucks"/>
    <x v="2698"/>
    <d v="2014-06-27T21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n v="0"/>
    <x v="7"/>
    <s v="food trucks"/>
    <x v="2699"/>
    <d v="2014-08-08T21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0.7000700070007001"/>
    <n v="17.5"/>
    <x v="7"/>
    <s v="food trucks"/>
    <x v="2700"/>
    <d v="2014-09-18T20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.176470588235297"/>
    <n v="34.130434782608695"/>
    <x v="1"/>
    <s v="spaces"/>
    <x v="2701"/>
    <d v="2017-04-07T17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.409999999999997"/>
    <n v="132.34615384615384"/>
    <x v="1"/>
    <s v="spaces"/>
    <x v="2702"/>
    <d v="2017-04-05T18:14:37"/>
  </r>
  <r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3.75"/>
    <n v="922.22222222222217"/>
    <x v="1"/>
    <s v="spaces"/>
    <x v="2703"/>
    <d v="2017-03-22T15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1"/>
    <n v="163.57142857142858"/>
    <x v="1"/>
    <s v="spaces"/>
    <x v="2704"/>
    <d v="2017-04-05T19:41:54"/>
  </r>
  <r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0.539393939393939"/>
    <n v="217.375"/>
    <x v="1"/>
    <s v="spaces"/>
    <x v="2705"/>
    <d v="2017-03-24T20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.29714285714286"/>
    <n v="149.44486692015209"/>
    <x v="1"/>
    <s v="spaces"/>
    <x v="2706"/>
    <d v="2014-10-16T06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0.84462500000001"/>
    <n v="71.237487309644663"/>
    <x v="1"/>
    <s v="spaces"/>
    <x v="2707"/>
    <d v="2013-05-27T06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.21535"/>
    <n v="44.464318398474738"/>
    <x v="1"/>
    <s v="spaces"/>
    <x v="2708"/>
    <d v="2016-07-21T16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1.60599999999999"/>
    <n v="164.94480519480518"/>
    <x v="1"/>
    <s v="spaces"/>
    <x v="2709"/>
    <d v="2016-10-04T03:59:00"/>
  </r>
  <r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3.90035"/>
    <n v="84.871516544117654"/>
    <x v="1"/>
    <s v="spaces"/>
    <x v="2710"/>
    <d v="2014-08-09T02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0.71611253196932"/>
    <n v="53.945205479452056"/>
    <x v="1"/>
    <s v="spaces"/>
    <x v="2711"/>
    <d v="2014-06-20T22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.38181818181818"/>
    <n v="50.531468531468533"/>
    <x v="1"/>
    <s v="spaces"/>
    <x v="2712"/>
    <d v="2013-07-13T18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.24133333333333"/>
    <n v="108.00140845070422"/>
    <x v="1"/>
    <s v="spaces"/>
    <x v="2713"/>
    <d v="2015-12-24T15:41:24"/>
  </r>
  <r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.35599999999999"/>
    <n v="95.373770491803285"/>
    <x v="1"/>
    <s v="spaces"/>
    <x v="2714"/>
    <d v="2016-10-14T23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4.62241666666665"/>
    <n v="57.631016333938291"/>
    <x v="1"/>
    <s v="spaces"/>
    <x v="2715"/>
    <d v="2016-02-21T09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19.98009999999999"/>
    <n v="64.160481283422456"/>
    <x v="1"/>
    <s v="spaces"/>
    <x v="2716"/>
    <d v="2015-10-08T07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.104"/>
    <n v="92.387692307692305"/>
    <x v="1"/>
    <s v="spaces"/>
    <x v="2717"/>
    <d v="2014-12-06T22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3.58333333333333"/>
    <n v="125.97972972972973"/>
    <x v="1"/>
    <s v="spaces"/>
    <x v="2718"/>
    <d v="2016-05-03T23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8.83333333333333"/>
    <n v="94.637681159420296"/>
    <x v="1"/>
    <s v="spaces"/>
    <x v="2719"/>
    <d v="2016-04-17T23:44:54"/>
  </r>
  <r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.124"/>
    <n v="170.69942196531792"/>
    <x v="1"/>
    <s v="spaces"/>
    <x v="2720"/>
    <d v="2016-11-11T12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2081784386616"/>
    <x v="2"/>
    <s v="hardware"/>
    <x v="2721"/>
    <d v="2013-09-06T19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2.54"/>
    <n v="68.254054054054052"/>
    <x v="2"/>
    <s v="hardware"/>
    <x v="2722"/>
    <d v="2017-01-29T20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.05000000000001"/>
    <n v="95.48863636363636"/>
    <x v="2"/>
    <s v="hardware"/>
    <x v="2723"/>
    <d v="2014-12-31T21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6.87520259319285"/>
    <n v="7.1902649656526005"/>
    <x v="2"/>
    <s v="hardware"/>
    <x v="2724"/>
    <d v="2015-08-15T07:50:59"/>
  </r>
  <r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4.54249999999999"/>
    <n v="511.65486725663715"/>
    <x v="2"/>
    <s v="hardware"/>
    <x v="2725"/>
    <d v="2017-03-01T17:52:15"/>
  </r>
  <r>
    <s v="Krimston TWO: iPhone Dual SIM Case"/>
    <n v="100000"/>
    <n v="105745"/>
    <x v="0"/>
    <s v="US"/>
    <s v="USD"/>
    <n v="1461333311"/>
    <n v="1458741311"/>
    <x v="0"/>
    <n v="404"/>
    <x v="0"/>
    <s v="technology/hardware"/>
    <n v="105.745"/>
    <n v="261.74504950495049"/>
    <x v="2"/>
    <s v="hardware"/>
    <x v="2726"/>
    <d v="2016-04-22T13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.21"/>
    <n v="69.760961810466767"/>
    <x v="2"/>
    <s v="hardware"/>
    <x v="2727"/>
    <d v="2015-08-07T16:14:23"/>
  </r>
  <r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1.82666666666665"/>
    <n v="77.229591836734699"/>
    <x v="2"/>
    <s v="hardware"/>
    <x v="2728"/>
    <d v="2015-12-30T14:23:54"/>
  </r>
  <r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.44"/>
    <n v="340.56521739130437"/>
    <x v="2"/>
    <s v="hardware"/>
    <x v="2729"/>
    <d v="2015-05-01T05:46:37"/>
  </r>
  <r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.29262962962963"/>
    <n v="67.417903225806455"/>
    <x v="2"/>
    <s v="hardware"/>
    <x v="2730"/>
    <d v="2013-04-22T12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.30333333333333"/>
    <n v="845.70270270270271"/>
    <x v="2"/>
    <s v="hardware"/>
    <x v="2731"/>
    <d v="2014-10-18T04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.25"/>
    <n v="97.191780821917803"/>
    <x v="2"/>
    <s v="hardware"/>
    <x v="2732"/>
    <d v="2013-05-28T00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7.538"/>
    <n v="451.84033613445376"/>
    <x v="2"/>
    <s v="hardware"/>
    <x v="2733"/>
    <d v="2015-04-10T05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871165644173"/>
    <x v="2"/>
    <s v="hardware"/>
    <x v="2734"/>
    <d v="2016-10-13T21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.1346666666667"/>
    <n v="21.640147492625371"/>
    <x v="2"/>
    <s v="hardware"/>
    <x v="2735"/>
    <d v="2013-03-13T20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2.9"/>
    <n v="169.51724137931035"/>
    <x v="2"/>
    <s v="hardware"/>
    <x v="2736"/>
    <d v="2014-04-23T15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.06080000000003"/>
    <n v="161.88210526315791"/>
    <x v="2"/>
    <s v="hardware"/>
    <x v="2737"/>
    <d v="2014-01-15T19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7.94"/>
    <n v="493.13333333333333"/>
    <x v="2"/>
    <s v="hardware"/>
    <x v="2738"/>
    <d v="2016-11-06T03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.09090909090907"/>
    <n v="22.120418848167539"/>
    <x v="2"/>
    <s v="hardware"/>
    <x v="2739"/>
    <d v="2014-05-05T21:18:37"/>
  </r>
  <r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.33333333333333"/>
    <n v="18.235294117647058"/>
    <x v="2"/>
    <s v="hardware"/>
    <x v="2740"/>
    <d v="2015-03-11T23:45:52"/>
  </r>
  <r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.4375"/>
    <n v="8.75"/>
    <x v="3"/>
    <s v="children's books"/>
    <x v="2741"/>
    <d v="2014-10-20T02:07:00"/>
  </r>
  <r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.24"/>
    <n v="40.611111111111114"/>
    <x v="3"/>
    <s v="children's books"/>
    <x v="2742"/>
    <d v="2012-05-15T17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n v="0"/>
    <x v="3"/>
    <s v="children's books"/>
    <x v="2743"/>
    <d v="2016-10-19T07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5"/>
    <n v="37.954545454545453"/>
    <x v="3"/>
    <s v="children's books"/>
    <x v="2744"/>
    <d v="2012-02-29T01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1.887499999999999"/>
    <n v="35.734693877551024"/>
    <x v="3"/>
    <s v="children's books"/>
    <x v="2745"/>
    <d v="2012-07-14T23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6.7"/>
    <n v="42.157894736842103"/>
    <x v="3"/>
    <s v="children's books"/>
    <x v="2746"/>
    <d v="2014-08-29T18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"/>
    <n v="35"/>
    <x v="3"/>
    <s v="children's books"/>
    <x v="2747"/>
    <d v="2012-06-16T03:10:00"/>
  </r>
  <r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"/>
    <n v="13.25"/>
    <x v="3"/>
    <s v="children's books"/>
    <x v="2748"/>
    <d v="2016-09-02T17:03:22"/>
  </r>
  <r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1000000000000001"/>
    <n v="55"/>
    <x v="3"/>
    <s v="children's books"/>
    <x v="2749"/>
    <d v="2015-04-04T18:10:37"/>
  </r>
  <r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n v="0"/>
    <x v="3"/>
    <s v="children's books"/>
    <x v="2750"/>
    <d v="2012-06-30T20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n v="0"/>
    <x v="3"/>
    <s v="children's books"/>
    <x v="2751"/>
    <d v="2014-06-17T21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.458333333333334"/>
    <n v="39.285714285714285"/>
    <x v="3"/>
    <s v="children's books"/>
    <x v="2752"/>
    <d v="2011-12-18T18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n v="0"/>
    <x v="3"/>
    <s v="children's books"/>
    <x v="2754"/>
    <d v="2014-09-11T15:15:51"/>
  </r>
  <r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33333333333332"/>
    <x v="3"/>
    <s v="children's books"/>
    <x v="2755"/>
    <d v="2015-04-08T18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.48"/>
    <n v="31.757575757575758"/>
    <x v="3"/>
    <s v="children's books"/>
    <x v="2756"/>
    <d v="2014-01-11T21:36:41"/>
  </r>
  <r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0.66666666666666663"/>
    <n v="5"/>
    <x v="3"/>
    <s v="children's books"/>
    <x v="2757"/>
    <d v="2016-08-06T15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1.7"/>
    <n v="39"/>
    <x v="3"/>
    <s v="children's books"/>
    <x v="2758"/>
    <d v="2016-10-10T10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0.5"/>
    <n v="52.5"/>
    <x v="3"/>
    <s v="children's books"/>
    <x v="2759"/>
    <d v="2016-07-16T08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n v="0"/>
    <x v="3"/>
    <s v="children's books"/>
    <x v="2760"/>
    <d v="2013-06-20T11:04:18"/>
  </r>
  <r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0.72"/>
    <n v="9"/>
    <x v="3"/>
    <s v="children's books"/>
    <x v="2761"/>
    <d v="2013-01-03T01:31:33"/>
  </r>
  <r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0.76923076923076927"/>
    <n v="25"/>
    <x v="3"/>
    <s v="children's books"/>
    <x v="2762"/>
    <d v="2012-03-18T23:53:15"/>
  </r>
  <r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.22842639593908629"/>
    <n v="30"/>
    <x v="3"/>
    <s v="children's books"/>
    <x v="2763"/>
    <d v="2013-05-24T13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"/>
    <n v="11.25"/>
    <x v="3"/>
    <s v="children's books"/>
    <x v="2764"/>
    <d v="2012-05-30T19:00:00"/>
  </r>
  <r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n v="0"/>
    <x v="3"/>
    <s v="children's books"/>
    <x v="2765"/>
    <d v="2012-10-28T13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</r>
  <r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0.85"/>
    <n v="11.333333333333334"/>
    <x v="3"/>
    <s v="children's books"/>
    <x v="2767"/>
    <d v="2015-08-16T23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.314285714285715"/>
    <n v="29.470588235294116"/>
    <x v="3"/>
    <s v="children's books"/>
    <x v="2768"/>
    <d v="2012-03-29T13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.25"/>
    <n v="1"/>
    <x v="3"/>
    <s v="children's books"/>
    <x v="2769"/>
    <d v="2014-06-05T19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.411250000000001"/>
    <n v="63.098484848484851"/>
    <x v="3"/>
    <s v="children's books"/>
    <x v="2770"/>
    <d v="2014-03-18T15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n v="0"/>
    <x v="3"/>
    <s v="children's books"/>
    <x v="2771"/>
    <d v="2013-02-01T17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n v="0"/>
    <x v="3"/>
    <s v="children's books"/>
    <x v="2772"/>
    <d v="2013-10-05T20:51:34"/>
  </r>
  <r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.18867924528301888"/>
    <n v="1"/>
    <x v="3"/>
    <s v="children's books"/>
    <x v="2773"/>
    <d v="2016-04-24T20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.25"/>
    <n v="43.846153846153847"/>
    <x v="3"/>
    <s v="children's books"/>
    <x v="2774"/>
    <d v="2013-03-08T03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4"/>
    <n v="45.972222222222221"/>
    <x v="3"/>
    <s v="children's books"/>
    <x v="2776"/>
    <d v="2015-06-12T07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.33333333333333331"/>
    <n v="10"/>
    <x v="3"/>
    <s v="children's books"/>
    <x v="2777"/>
    <d v="2015-07-17T16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5.545454545454547"/>
    <n v="93.666666666666671"/>
    <x v="3"/>
    <s v="children's books"/>
    <x v="2778"/>
    <d v="2014-08-25T23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"/>
    <n v="53"/>
    <x v="3"/>
    <s v="children's books"/>
    <x v="2779"/>
    <d v="2015-11-22T15:03:41"/>
  </r>
  <r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n v="0"/>
    <x v="3"/>
    <s v="children's books"/>
    <x v="2780"/>
    <d v="2017-03-10T10:44:48"/>
  </r>
  <r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.28"/>
    <n v="47"/>
    <x v="1"/>
    <s v="plays"/>
    <x v="2781"/>
    <d v="2015-02-12T07:00:00"/>
  </r>
  <r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66666666666671"/>
    <x v="1"/>
    <s v="plays"/>
    <x v="2782"/>
    <d v="2015-02-17T04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4.5"/>
    <n v="18.770491803278688"/>
    <x v="1"/>
    <s v="plays"/>
    <x v="2783"/>
    <d v="2015-04-23T12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1111111111114"/>
    <x v="1"/>
    <s v="plays"/>
    <x v="2784"/>
    <d v="2014-10-29T18:54:03"/>
  </r>
  <r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4.68"/>
    <n v="36.859154929577464"/>
    <x v="1"/>
    <s v="plays"/>
    <x v="2785"/>
    <d v="2016-08-05T21:00:00"/>
  </r>
  <r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7.84"/>
    <n v="39.810810810810814"/>
    <x v="1"/>
    <s v="plays"/>
    <x v="2786"/>
    <d v="2014-07-09T13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19.7"/>
    <n v="31.5"/>
    <x v="1"/>
    <s v="plays"/>
    <x v="2787"/>
    <d v="2014-07-18T04:45:52"/>
  </r>
  <r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2.5"/>
    <n v="102.5"/>
    <x v="1"/>
    <s v="plays"/>
    <x v="2788"/>
    <d v="2016-07-29T16:50:43"/>
  </r>
  <r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.16666666666667"/>
    <n v="126.45833333333333"/>
    <x v="1"/>
    <s v="plays"/>
    <x v="2789"/>
    <d v="2015-03-12T04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.33333333333333"/>
    <n v="47.878787878787875"/>
    <x v="1"/>
    <s v="plays"/>
    <x v="2790"/>
    <d v="2015-02-11T22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2.5"/>
    <n v="73.214285714285708"/>
    <x v="1"/>
    <s v="plays"/>
    <x v="2791"/>
    <d v="2016-09-09T04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7.6"/>
    <n v="89.666666666666671"/>
    <x v="1"/>
    <s v="plays"/>
    <x v="2792"/>
    <d v="2015-08-12T05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0.5675"/>
    <n v="151.4623287671233"/>
    <x v="1"/>
    <s v="plays"/>
    <x v="2793"/>
    <d v="2015-07-21T10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4"/>
    <d v="2016-03-03T19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.28571428571429"/>
    <n v="36.5"/>
    <x v="1"/>
    <s v="plays"/>
    <x v="2795"/>
    <d v="2014-06-06T23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5.5"/>
    <n v="44"/>
    <x v="1"/>
    <s v="plays"/>
    <x v="2796"/>
    <d v="2014-07-05T12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2.64512499999999"/>
    <n v="87.357553191489373"/>
    <x v="1"/>
    <s v="plays"/>
    <x v="2797"/>
    <d v="2014-07-08T22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.4"/>
    <n v="36.474820143884891"/>
    <x v="1"/>
    <s v="plays"/>
    <x v="2798"/>
    <d v="2015-07-31T16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6.6348"/>
    <n v="44.859538461538463"/>
    <x v="1"/>
    <s v="plays"/>
    <x v="2799"/>
    <d v="2016-06-17T16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03225806451616"/>
    <x v="1"/>
    <s v="plays"/>
    <x v="2800"/>
    <d v="2015-01-04T13:16:06"/>
  </r>
  <r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.19999999999999"/>
    <n v="51.230769230769234"/>
    <x v="1"/>
    <s v="plays"/>
    <x v="2801"/>
    <d v="2014-10-10T11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1.83333333333333"/>
    <n v="33.944444444444443"/>
    <x v="1"/>
    <s v="plays"/>
    <x v="2802"/>
    <d v="2015-08-06T15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7.95"/>
    <n v="90.744680851063833"/>
    <x v="1"/>
    <s v="plays"/>
    <x v="2803"/>
    <d v="2015-07-16T00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5"/>
    <n v="50"/>
    <x v="1"/>
    <s v="plays"/>
    <x v="2804"/>
    <d v="2014-09-29T10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"/>
    <n v="24.444444444444443"/>
    <x v="1"/>
    <s v="plays"/>
    <x v="2805"/>
    <d v="2015-08-22T12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.1"/>
    <n v="44.25"/>
    <x v="1"/>
    <s v="plays"/>
    <x v="2806"/>
    <d v="2015-08-05T11:00:00"/>
  </r>
  <r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41935483870961"/>
    <x v="1"/>
    <s v="plays"/>
    <x v="2807"/>
    <d v="2015-06-29T20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.24444444444444"/>
    <n v="65.376811594202906"/>
    <x v="1"/>
    <s v="plays"/>
    <x v="2808"/>
    <d v="2015-08-22T20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.4"/>
    <n v="121.9047619047619"/>
    <x v="1"/>
    <s v="plays"/>
    <x v="2809"/>
    <d v="2016-03-30T14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.2"/>
    <n v="47.456140350877192"/>
    <x v="1"/>
    <s v="plays"/>
    <x v="2810"/>
    <d v="2014-06-01T03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.27"/>
    <n v="92.842592592592595"/>
    <x v="1"/>
    <s v="plays"/>
    <x v="2811"/>
    <d v="2015-02-23T11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.3"/>
    <n v="68.253012048192772"/>
    <x v="1"/>
    <s v="plays"/>
    <x v="2812"/>
    <d v="2015-04-06T04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7.57571428571428"/>
    <n v="37.209583333333335"/>
    <x v="1"/>
    <s v="plays"/>
    <x v="2813"/>
    <d v="2016-12-14T17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7.73333333333333"/>
    <n v="25.25"/>
    <x v="1"/>
    <s v="plays"/>
    <x v="2814"/>
    <d v="2015-05-09T09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4285714285715"/>
    <x v="1"/>
    <s v="plays"/>
    <x v="2815"/>
    <d v="2016-08-07T18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1.56666666666666"/>
    <n v="25.130177514792898"/>
    <x v="1"/>
    <s v="plays"/>
    <x v="2816"/>
    <d v="2015-08-02T16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36363636363637"/>
    <x v="1"/>
    <s v="plays"/>
    <x v="2817"/>
    <d v="2015-02-28T15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.03"/>
    <n v="103.95098039215686"/>
    <x v="1"/>
    <s v="plays"/>
    <x v="2818"/>
    <d v="2015-09-23T14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4.8"/>
    <n v="50.384615384615387"/>
    <x v="1"/>
    <s v="plays"/>
    <x v="2819"/>
    <d v="2015-06-14T12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20"/>
    <d v="2016-02-26T00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1428571428573"/>
    <x v="1"/>
    <s v="plays"/>
    <x v="2821"/>
    <d v="2014-09-23T22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29787234042556"/>
    <x v="1"/>
    <s v="plays"/>
    <x v="2822"/>
    <d v="2015-03-27T15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571428571428577"/>
    <x v="1"/>
    <s v="plays"/>
    <x v="2823"/>
    <d v="2015-03-31T22:59:00"/>
  </r>
  <r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6.92307692307692"/>
    <n v="50.666666666666664"/>
    <x v="1"/>
    <s v="plays"/>
    <x v="2824"/>
    <d v="2015-06-13T01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.33333333333333"/>
    <n v="60.784313725490193"/>
    <x v="1"/>
    <s v="plays"/>
    <x v="2825"/>
    <d v="2015-12-04T19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7.75"/>
    <n v="113.42105263157895"/>
    <x v="1"/>
    <s v="plays"/>
    <x v="2826"/>
    <d v="2015-07-10T07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.25"/>
    <n v="104.56521739130434"/>
    <x v="1"/>
    <s v="plays"/>
    <x v="2827"/>
    <d v="2016-06-03T16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.37894736842105"/>
    <n v="98.30927835051547"/>
    <x v="1"/>
    <s v="plays"/>
    <x v="2828"/>
    <d v="2015-10-02T23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6.52"/>
    <n v="35.039473684210527"/>
    <x v="1"/>
    <s v="plays"/>
    <x v="2829"/>
    <d v="2016-06-02T10:25:18"/>
  </r>
  <r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2727272727275"/>
    <x v="1"/>
    <s v="plays"/>
    <x v="2830"/>
    <d v="2014-05-12T03:59:00"/>
  </r>
  <r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0.66666666666667"/>
    <n v="63.846153846153847"/>
    <x v="1"/>
    <s v="plays"/>
    <x v="2831"/>
    <d v="2015-07-16T19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4.7196"/>
    <n v="30.189368421052631"/>
    <x v="1"/>
    <s v="plays"/>
    <x v="2832"/>
    <d v="2014-11-23T22:00:00"/>
  </r>
  <r>
    <s v="A new play about exploring outer space"/>
    <n v="2700"/>
    <n v="2923"/>
    <x v="0"/>
    <s v="US"/>
    <s v="USD"/>
    <n v="1444528800"/>
    <n v="1442804633"/>
    <x v="0"/>
    <n v="35"/>
    <x v="0"/>
    <s v="theater/plays"/>
    <n v="108.25925925925925"/>
    <n v="83.51428571428572"/>
    <x v="1"/>
    <s v="plays"/>
    <x v="2833"/>
    <d v="2015-10-11T02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1904761904759"/>
    <x v="1"/>
    <s v="plays"/>
    <x v="2834"/>
    <d v="2015-01-30T23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.09899999999999"/>
    <n v="20.118172043010752"/>
    <x v="1"/>
    <s v="plays"/>
    <x v="2835"/>
    <d v="2015-12-05T00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7.77777777777777"/>
    <n v="44.090909090909093"/>
    <x v="1"/>
    <s v="plays"/>
    <x v="2836"/>
    <d v="2017-02-18T04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6190476190474"/>
    <x v="1"/>
    <s v="plays"/>
    <x v="2837"/>
    <d v="2015-12-09T22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.25"/>
    <n v="44.537037037037038"/>
    <x v="1"/>
    <s v="plays"/>
    <x v="2838"/>
    <d v="2014-08-13T22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.42857142857143"/>
    <n v="125.80645161290323"/>
    <x v="1"/>
    <s v="plays"/>
    <x v="2839"/>
    <d v="2014-08-25T04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696969696969695"/>
    <x v="1"/>
    <s v="plays"/>
    <x v="2840"/>
    <d v="2015-03-18T17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1"/>
    <d v="2015-12-13T18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n v="0"/>
    <x v="1"/>
    <s v="plays"/>
    <x v="2842"/>
    <d v="2014-06-21T11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n v="0"/>
    <x v="1"/>
    <s v="plays"/>
    <x v="2843"/>
    <d v="2016-06-13T04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1"/>
    <n v="30"/>
    <x v="1"/>
    <s v="plays"/>
    <x v="2844"/>
    <d v="2017-01-04T13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1.546666666666667"/>
    <n v="60.666666666666664"/>
    <x v="1"/>
    <s v="plays"/>
    <x v="2845"/>
    <d v="2015-06-08T00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n v="0"/>
    <x v="1"/>
    <s v="plays"/>
    <x v="2846"/>
    <d v="2015-05-29T16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n v="0"/>
    <x v="1"/>
    <s v="plays"/>
    <x v="2847"/>
    <d v="2016-05-23T19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.2"/>
    <n v="23.333333333333332"/>
    <x v="1"/>
    <s v="plays"/>
    <x v="2848"/>
    <d v="2015-05-29T15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9"/>
    <d v="2016-04-23T10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000000000002"/>
    <n v="23.923076923076923"/>
    <x v="1"/>
    <s v="plays"/>
    <x v="2850"/>
    <d v="2014-09-06T00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n v="0"/>
    <x v="1"/>
    <s v="plays"/>
    <x v="2851"/>
    <d v="2016-01-29T23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"/>
    <n v="15.833333333333334"/>
    <x v="1"/>
    <s v="plays"/>
    <x v="2852"/>
    <d v="2014-06-21T01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n v="0"/>
    <x v="1"/>
    <s v="plays"/>
    <x v="2853"/>
    <d v="2014-09-14T04:34:57"/>
  </r>
  <r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1.7"/>
    <n v="29.785714285714285"/>
    <x v="1"/>
    <s v="plays"/>
    <x v="2854"/>
    <d v="2015-05-07T17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5"/>
    <d v="2016-01-29T23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3"/>
    <n v="24.333333333333332"/>
    <x v="1"/>
    <s v="plays"/>
    <x v="2856"/>
    <d v="2015-08-08T21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19.736842105263158"/>
    <n v="500"/>
    <x v="1"/>
    <s v="plays"/>
    <x v="2857"/>
    <d v="2017-02-20T18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n v="0"/>
    <x v="1"/>
    <s v="plays"/>
    <x v="2858"/>
    <d v="2014-12-05T11:28:00"/>
  </r>
  <r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"/>
    <n v="35"/>
    <x v="1"/>
    <s v="plays"/>
    <x v="2859"/>
    <d v="2015-10-16T08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"/>
    <n v="29.555555555555557"/>
    <x v="1"/>
    <s v="plays"/>
    <x v="2860"/>
    <d v="2016-06-19T19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66666666666668"/>
    <x v="1"/>
    <s v="plays"/>
    <x v="2861"/>
    <d v="2015-09-24T14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.43307086614173229"/>
    <n v="18.333333333333332"/>
    <x v="1"/>
    <s v="plays"/>
    <x v="2862"/>
    <d v="2014-06-24T18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.04"/>
    <n v="20"/>
    <x v="1"/>
    <s v="plays"/>
    <x v="2863"/>
    <d v="2014-09-09T16:12:03"/>
  </r>
  <r>
    <s v="Accessible, original theatre for all!"/>
    <n v="2500"/>
    <n v="40"/>
    <x v="2"/>
    <s v="GB"/>
    <s v="GBP"/>
    <n v="1437139080"/>
    <n v="1434552207"/>
    <x v="0"/>
    <n v="3"/>
    <x v="1"/>
    <s v="theater/plays"/>
    <n v="1.6"/>
    <n v="13.333333333333334"/>
    <x v="1"/>
    <s v="plays"/>
    <x v="2864"/>
    <d v="2015-07-17T13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n v="0"/>
    <x v="1"/>
    <s v="plays"/>
    <x v="2865"/>
    <d v="2015-01-06T02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0.9"/>
    <n v="22.5"/>
    <x v="1"/>
    <s v="plays"/>
    <x v="2866"/>
    <d v="2016-10-14T22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.16"/>
    <n v="50.4"/>
    <x v="1"/>
    <s v="plays"/>
    <x v="2867"/>
    <d v="2016-07-04T04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.011733333333332"/>
    <n v="105.02933333333334"/>
    <x v="1"/>
    <s v="plays"/>
    <x v="2868"/>
    <d v="2016-10-05T19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0.88500000000000001"/>
    <n v="35.4"/>
    <x v="1"/>
    <s v="plays"/>
    <x v="2869"/>
    <d v="2016-07-19T14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3333333333329"/>
    <x v="1"/>
    <s v="plays"/>
    <x v="2870"/>
    <d v="2014-05-17T04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7"/>
    <n v="35.92307692307692"/>
    <x v="1"/>
    <s v="plays"/>
    <x v="2871"/>
    <d v="2014-12-21T17:43:33"/>
  </r>
  <r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n v="0"/>
    <x v="1"/>
    <s v="plays"/>
    <x v="2872"/>
    <d v="2015-06-20T02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.119999999999997"/>
    <n v="119.125"/>
    <x v="1"/>
    <s v="plays"/>
    <x v="2873"/>
    <d v="2015-01-28T19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2"/>
    <n v="90.333333333333329"/>
    <x v="1"/>
    <s v="plays"/>
    <x v="2874"/>
    <d v="2017-01-17T20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5000000000000003E-2"/>
    <n v="2.3333333333333335"/>
    <x v="1"/>
    <s v="plays"/>
    <x v="2875"/>
    <d v="2016-05-05T03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n v="0"/>
    <x v="1"/>
    <s v="plays"/>
    <x v="2876"/>
    <d v="2015-07-16T17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0.833333333333334"/>
    <n v="108.33333333333333"/>
    <x v="1"/>
    <s v="plays"/>
    <x v="2877"/>
    <d v="2016-11-30T17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"/>
    <n v="15.75"/>
    <x v="1"/>
    <s v="plays"/>
    <x v="2878"/>
    <d v="2015-07-03T14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.25892857142857145"/>
    <n v="29"/>
    <x v="1"/>
    <s v="plays"/>
    <x v="2879"/>
    <d v="2016-01-20T17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.333333333333332"/>
    <n v="96.551724137931032"/>
    <x v="1"/>
    <s v="plays"/>
    <x v="2880"/>
    <d v="2015-08-20T17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n v="0"/>
    <x v="1"/>
    <s v="plays"/>
    <x v="2881"/>
    <d v="2014-12-03T15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3.6"/>
    <n v="63"/>
    <x v="1"/>
    <s v="plays"/>
    <x v="2882"/>
    <d v="2016-05-01T14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.079999999999998"/>
    <n v="381.6"/>
    <x v="1"/>
    <s v="plays"/>
    <x v="2883"/>
    <d v="2016-02-06T04:59:00"/>
  </r>
  <r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.41111111111111109"/>
    <n v="46.25"/>
    <x v="1"/>
    <s v="plays"/>
    <x v="2884"/>
    <d v="2014-12-05T17:27:15"/>
  </r>
  <r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2.5"/>
    <n v="26"/>
    <x v="1"/>
    <s v="plays"/>
    <x v="2885"/>
    <d v="2015-03-14T00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6"/>
    <d v="2015-09-19T03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.16666666666666666"/>
    <n v="5"/>
    <x v="1"/>
    <s v="plays"/>
    <x v="2887"/>
    <d v="2015-01-11T10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n v="0"/>
    <x v="1"/>
    <s v="plays"/>
    <x v="2888"/>
    <d v="2014-10-18T04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.06666666666667"/>
    <n v="81.571428571428569"/>
    <x v="1"/>
    <s v="plays"/>
    <x v="2889"/>
    <d v="2014-08-29T20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"/>
    <n v="7"/>
    <x v="1"/>
    <s v="plays"/>
    <x v="2890"/>
    <d v="2014-08-09T03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"/>
    <n v="27.3"/>
    <x v="1"/>
    <s v="plays"/>
    <x v="2891"/>
    <d v="2016-04-15T20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7"/>
    <n v="29.411764705882351"/>
    <x v="1"/>
    <s v="plays"/>
    <x v="2892"/>
    <d v="2014-08-25T21:00:00"/>
  </r>
  <r>
    <s v="Fundraising for REDISCOVERING KIA THE PLAY"/>
    <n v="5000"/>
    <n v="25"/>
    <x v="2"/>
    <s v="US"/>
    <s v="USD"/>
    <n v="1420768800"/>
    <n v="1415644395"/>
    <x v="0"/>
    <n v="2"/>
    <x v="1"/>
    <s v="theater/plays"/>
    <n v="0.5"/>
    <n v="12.5"/>
    <x v="1"/>
    <s v="plays"/>
    <x v="2893"/>
    <d v="2015-01-09T02:00:00"/>
  </r>
  <r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n v="0"/>
    <x v="1"/>
    <s v="plays"/>
    <x v="2894"/>
    <d v="2015-04-03T22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6"/>
    <n v="5.75"/>
    <x v="1"/>
    <s v="plays"/>
    <x v="2895"/>
    <d v="2014-06-22T21:00:00"/>
  </r>
  <r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0.833333333333332"/>
    <n v="52.083333333333336"/>
    <x v="1"/>
    <s v="plays"/>
    <x v="2896"/>
    <d v="2016-12-12T06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"/>
    <n v="183.33333333333334"/>
    <x v="1"/>
    <s v="plays"/>
    <x v="2897"/>
    <d v="2015-10-11T15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29"/>
    <n v="26.333333333333332"/>
    <x v="1"/>
    <s v="plays"/>
    <x v="2898"/>
    <d v="2015-10-31T15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n v="0"/>
    <x v="1"/>
    <s v="plays"/>
    <x v="2899"/>
    <d v="2016-07-24T01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1.909090909090907"/>
    <n v="486.42857142857144"/>
    <x v="1"/>
    <s v="plays"/>
    <x v="2900"/>
    <d v="2014-08-09T05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0.8"/>
    <n v="3"/>
    <x v="1"/>
    <s v="plays"/>
    <x v="2901"/>
    <d v="2015-02-07T21:42:19"/>
  </r>
  <r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2"/>
    <n v="25"/>
    <x v="1"/>
    <s v="plays"/>
    <x v="2902"/>
    <d v="2015-08-24T10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0.78"/>
    <n v="9.75"/>
    <x v="1"/>
    <s v="plays"/>
    <x v="2903"/>
    <d v="2015-09-09T04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4"/>
    <d v="2014-11-09T12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7.771428571428572"/>
    <n v="36.588235294117645"/>
    <x v="1"/>
    <s v="plays"/>
    <x v="2905"/>
    <d v="2016-09-07T01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1"/>
    <n v="80.714285714285708"/>
    <x v="1"/>
    <s v="plays"/>
    <x v="2906"/>
    <d v="2015-08-01T01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.08"/>
    <n v="1"/>
    <x v="1"/>
    <s v="plays"/>
    <x v="2907"/>
    <d v="2016-05-14T21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"/>
    <n v="52.8"/>
    <x v="1"/>
    <s v="plays"/>
    <x v="2908"/>
    <d v="2016-06-08T17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2"/>
    <n v="20"/>
    <x v="1"/>
    <s v="plays"/>
    <x v="2909"/>
    <d v="2014-11-25T19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3"/>
    <n v="1"/>
    <x v="1"/>
    <s v="plays"/>
    <x v="2910"/>
    <d v="2015-06-12T20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6.5"/>
    <n v="46.928571428571431"/>
    <x v="1"/>
    <s v="plays"/>
    <x v="2911"/>
    <d v="2015-06-27T18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.058171745152354"/>
    <n v="78.07692307692308"/>
    <x v="1"/>
    <s v="plays"/>
    <x v="2912"/>
    <d v="2016-01-15T03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.02"/>
    <n v="1"/>
    <x v="1"/>
    <s v="plays"/>
    <x v="2913"/>
    <d v="2014-09-06T22:08:59"/>
  </r>
  <r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1E-3"/>
    <n v="1"/>
    <x v="1"/>
    <s v="plays"/>
    <x v="2914"/>
    <d v="2015-03-14T20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.1"/>
    <n v="203.66666666666666"/>
    <x v="1"/>
    <s v="plays"/>
    <x v="2915"/>
    <d v="2016-03-16T08:33:10"/>
  </r>
  <r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77"/>
    <n v="20.714285714285715"/>
    <x v="1"/>
    <s v="plays"/>
    <x v="2916"/>
    <d v="2014-05-19T11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1.85"/>
    <n v="48.555555555555557"/>
    <x v="1"/>
    <s v="plays"/>
    <x v="2917"/>
    <d v="2015-09-16T05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.24"/>
    <n v="68.099999999999994"/>
    <x v="1"/>
    <s v="plays"/>
    <x v="2918"/>
    <d v="2015-10-29T15:06:47"/>
  </r>
  <r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"/>
    <n v="8.5"/>
    <x v="1"/>
    <s v="plays"/>
    <x v="2919"/>
    <d v="2014-08-05T14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6.84"/>
    <n v="51.615384615384613"/>
    <x v="1"/>
    <s v="plays"/>
    <x v="2920"/>
    <d v="2015-03-25T18:01:10"/>
  </r>
  <r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1"/>
    <d v="2014-09-25T21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3333333333329"/>
    <x v="1"/>
    <s v="musical"/>
    <x v="2922"/>
    <d v="2015-05-18T20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3"/>
    <d v="2015-01-24T03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.2"/>
    <n v="175.51020408163265"/>
    <x v="1"/>
    <s v="musical"/>
    <x v="2924"/>
    <d v="2015-05-09T03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.44597777777778"/>
    <n v="231.66175879396985"/>
    <x v="1"/>
    <s v="musical"/>
    <x v="2925"/>
    <d v="2014-09-11T14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6"/>
    <d v="2015-02-23T18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0.83333333333334"/>
    <n v="112.14285714285714"/>
    <x v="1"/>
    <s v="musical"/>
    <x v="2927"/>
    <d v="2014-07-15T05:00:00"/>
  </r>
  <r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66666666666664"/>
    <x v="1"/>
    <s v="musical"/>
    <x v="2928"/>
    <d v="2016-03-04T23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.06937499999999"/>
    <n v="255.17343750000001"/>
    <x v="1"/>
    <s v="musical"/>
    <x v="2929"/>
    <d v="2014-05-25T13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0.92"/>
    <n v="162.7741935483871"/>
    <x v="1"/>
    <s v="musical"/>
    <x v="2930"/>
    <d v="2015-05-07T14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3333333333329"/>
    <x v="1"/>
    <s v="musical"/>
    <x v="2931"/>
    <d v="2014-09-15T06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.09677419354838"/>
    <n v="85.736842105263165"/>
    <x v="1"/>
    <s v="musical"/>
    <x v="2932"/>
    <d v="2015-02-21T11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2.76"/>
    <n v="47.574074074074076"/>
    <x v="1"/>
    <s v="musical"/>
    <x v="2933"/>
    <d v="2016-06-04T22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2972972972968"/>
    <x v="1"/>
    <s v="musical"/>
    <x v="2934"/>
    <d v="2014-06-15T15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0.88571428571429"/>
    <n v="90.538461538461533"/>
    <x v="1"/>
    <s v="musical"/>
    <x v="2935"/>
    <d v="2016-08-29T17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47058823529413"/>
    <x v="1"/>
    <s v="musical"/>
    <x v="2936"/>
    <d v="2014-10-13T04:59:00"/>
  </r>
  <r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.33333333333334"/>
    <n v="36.363636363636367"/>
    <x v="1"/>
    <s v="musical"/>
    <x v="2937"/>
    <d v="2014-07-13T10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.375"/>
    <n v="126.71875"/>
    <x v="1"/>
    <s v="musical"/>
    <x v="2938"/>
    <d v="2015-01-30T16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2.875"/>
    <n v="329.2"/>
    <x v="1"/>
    <s v="musical"/>
    <x v="2939"/>
    <d v="2014-08-28T01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.24"/>
    <n v="81.242424242424249"/>
    <x v="1"/>
    <s v="musical"/>
    <x v="2940"/>
    <d v="2015-01-18T18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1E-3"/>
    <n v="1"/>
    <x v="1"/>
    <s v="spaces"/>
    <x v="2941"/>
    <d v="2015-03-01T23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.425000000000001"/>
    <n v="202.22772277227722"/>
    <x v="1"/>
    <s v="spaces"/>
    <x v="2942"/>
    <d v="2015-12-16T20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n v="0"/>
    <x v="1"/>
    <s v="spaces"/>
    <x v="2943"/>
    <d v="2015-04-13T03:06:20"/>
  </r>
  <r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4"/>
    <d v="2015-06-07T21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n v="0"/>
    <x v="1"/>
    <s v="spaces"/>
    <x v="2945"/>
    <d v="2015-05-24T03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.1"/>
    <n v="1"/>
    <x v="1"/>
    <s v="spaces"/>
    <x v="2946"/>
    <d v="2016-08-15T12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3"/>
    <n v="82.461538461538467"/>
    <x v="1"/>
    <s v="spaces"/>
    <x v="2947"/>
    <d v="2016-11-24T17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7999999999999996E-3"/>
    <n v="2.6666666666666665"/>
    <x v="1"/>
    <s v="spaces"/>
    <x v="2948"/>
    <d v="2015-06-02T15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"/>
    <n v="12.5"/>
    <x v="1"/>
    <s v="spaces"/>
    <x v="2949"/>
    <d v="2015-11-19T20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n v="0"/>
    <x v="1"/>
    <s v="spaces"/>
    <x v="2950"/>
    <d v="2016-01-23T08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20000000000002"/>
    <n v="18.896551724137932"/>
    <x v="1"/>
    <s v="spaces"/>
    <x v="2951"/>
    <d v="2014-10-05T19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4"/>
    <n v="200.625"/>
    <x v="1"/>
    <s v="spaces"/>
    <x v="2952"/>
    <d v="2016-10-17T04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.15125"/>
    <n v="201.66666666666666"/>
    <x v="1"/>
    <s v="spaces"/>
    <x v="2953"/>
    <d v="2015-10-08T19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n v="0"/>
    <x v="1"/>
    <s v="spaces"/>
    <x v="2954"/>
    <d v="2017-03-16T13:00:03"/>
  </r>
  <r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59.583333333333336"/>
    <n v="65"/>
    <x v="1"/>
    <s v="spaces"/>
    <x v="2955"/>
    <d v="2015-06-16T17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6.734177215189874"/>
    <n v="66.099999999999994"/>
    <x v="1"/>
    <s v="spaces"/>
    <x v="2956"/>
    <d v="2016-05-04T23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7"/>
    <n v="93.333333333333329"/>
    <x v="1"/>
    <s v="spaces"/>
    <x v="2957"/>
    <d v="2015-03-27T23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n v="0"/>
    <x v="1"/>
    <s v="spaces"/>
    <x v="2958"/>
    <d v="2016-05-08T17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n v="0"/>
    <x v="1"/>
    <s v="spaces"/>
    <x v="2959"/>
    <d v="2016-06-07T00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n v="0"/>
    <x v="1"/>
    <s v="spaces"/>
    <x v="2960"/>
    <d v="2014-09-11T18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09.62"/>
    <n v="50.75"/>
    <x v="1"/>
    <s v="plays"/>
    <x v="2961"/>
    <d v="2015-03-26T04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1.8"/>
    <n v="60.9"/>
    <x v="1"/>
    <s v="plays"/>
    <x v="2962"/>
    <d v="2015-03-01T06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6.85"/>
    <n v="109.03061224489795"/>
    <x v="1"/>
    <s v="plays"/>
    <x v="2963"/>
    <d v="2015-07-02T11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0.71379999999999"/>
    <n v="25.692295918367346"/>
    <x v="1"/>
    <s v="plays"/>
    <x v="2964"/>
    <d v="2014-08-06T21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"/>
    <n v="41.92307692307692"/>
    <x v="1"/>
    <s v="plays"/>
    <x v="2965"/>
    <d v="2015-07-07T17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3.63"/>
    <n v="88.7734375"/>
    <x v="1"/>
    <s v="plays"/>
    <x v="2966"/>
    <d v="2015-09-16T17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3.92"/>
    <n v="80.225352112676063"/>
    <x v="1"/>
    <s v="plays"/>
    <x v="2967"/>
    <d v="2015-03-09T03:44:52"/>
  </r>
  <r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36170212765958"/>
    <x v="1"/>
    <s v="plays"/>
    <x v="2968"/>
    <d v="2016-08-17T03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2.5"/>
    <n v="95.588235294117652"/>
    <x v="1"/>
    <s v="plays"/>
    <x v="2969"/>
    <d v="2015-05-03T22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0109890109883"/>
    <x v="1"/>
    <s v="plays"/>
    <x v="2970"/>
    <d v="2014-07-18T16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.15625"/>
    <n v="74.534883720930239"/>
    <x v="1"/>
    <s v="plays"/>
    <x v="2971"/>
    <d v="2014-08-31T15:47:58"/>
  </r>
  <r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.35"/>
    <n v="123.94117647058823"/>
    <x v="1"/>
    <s v="plays"/>
    <x v="2972"/>
    <d v="2016-12-05T01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4.8"/>
    <n v="264.84848484848487"/>
    <x v="1"/>
    <s v="plays"/>
    <x v="2973"/>
    <d v="2016-01-01T04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0689655172413"/>
    <x v="1"/>
    <s v="plays"/>
    <x v="2974"/>
    <d v="2014-09-26T01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.125"/>
    <n v="70.884955752212392"/>
    <x v="1"/>
    <s v="plays"/>
    <x v="2975"/>
    <d v="2014-11-27T03:00:00"/>
  </r>
  <r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.42857142857142"/>
    <n v="8.5714285714285712"/>
    <x v="1"/>
    <s v="plays"/>
    <x v="2976"/>
    <d v="2016-03-13T12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3.56666666666666"/>
    <n v="113.56666666666666"/>
    <x v="1"/>
    <s v="plays"/>
    <x v="2977"/>
    <d v="2015-03-23T02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.46666666666667"/>
    <n v="60.6875"/>
    <x v="1"/>
    <s v="plays"/>
    <x v="2978"/>
    <d v="2014-10-20T05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.4"/>
    <n v="110.21739130434783"/>
    <x v="1"/>
    <s v="plays"/>
    <x v="2979"/>
    <d v="2015-01-06T06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.16666666666667"/>
    <n v="136.45833333333334"/>
    <x v="1"/>
    <s v="plays"/>
    <x v="2980"/>
    <d v="2015-08-24T02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8.92500000000001"/>
    <n v="53.164948453608247"/>
    <x v="1"/>
    <s v="spaces"/>
    <x v="2981"/>
    <d v="2015-09-23T13:25:56"/>
  </r>
  <r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.06"/>
    <n v="86.491525423728817"/>
    <x v="1"/>
    <s v="spaces"/>
    <x v="2982"/>
    <d v="2016-02-11T16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6.53957758620689"/>
    <n v="155.23827397260274"/>
    <x v="1"/>
    <s v="spaces"/>
    <x v="2983"/>
    <d v="2014-11-11T16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.352"/>
    <n v="115.08256880733946"/>
    <x v="1"/>
    <s v="spaces"/>
    <x v="2984"/>
    <d v="2016-08-24T06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1.65"/>
    <n v="109.5945945945946"/>
    <x v="1"/>
    <s v="spaces"/>
    <x v="2985"/>
    <d v="2016-10-31T04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5.5"/>
    <n v="45.214285714285715"/>
    <x v="1"/>
    <s v="spaces"/>
    <x v="2986"/>
    <d v="2016-05-01T11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.4008"/>
    <n v="104.15169811320754"/>
    <x v="1"/>
    <s v="spaces"/>
    <x v="2987"/>
    <d v="2016-10-13T00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4285714285715"/>
    <x v="1"/>
    <s v="spaces"/>
    <x v="2988"/>
    <d v="2016-06-20T08:41:21"/>
  </r>
  <r>
    <s v="Bring the movies back to Bethel, Maine."/>
    <n v="20000"/>
    <n v="35307"/>
    <x v="0"/>
    <s v="US"/>
    <s v="USD"/>
    <n v="1450673940"/>
    <n v="1448756962"/>
    <x v="0"/>
    <n v="364"/>
    <x v="0"/>
    <s v="theater/spaces"/>
    <n v="176.535"/>
    <n v="96.997252747252745"/>
    <x v="1"/>
    <s v="spaces"/>
    <x v="2989"/>
    <d v="2015-12-21T04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037037037038"/>
    <x v="1"/>
    <s v="spaces"/>
    <x v="2990"/>
    <d v="2016-01-07T13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.29411764705883"/>
    <n v="94.408602150537632"/>
    <x v="1"/>
    <s v="spaces"/>
    <x v="2991"/>
    <d v="2017-01-27T20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4.5"/>
    <n v="48.984375"/>
    <x v="1"/>
    <s v="spaces"/>
    <x v="2992"/>
    <d v="2016-10-09T18:25:10"/>
  </r>
  <r>
    <s v="Help us build the Kitchen from Hell!"/>
    <n v="1000"/>
    <n v="1003"/>
    <x v="0"/>
    <s v="US"/>
    <s v="USD"/>
    <n v="1455998867"/>
    <n v="1453406867"/>
    <x v="0"/>
    <n v="22"/>
    <x v="0"/>
    <s v="theater/spaces"/>
    <n v="100.3"/>
    <n v="45.590909090909093"/>
    <x v="1"/>
    <s v="spaces"/>
    <x v="2993"/>
    <d v="2016-02-20T20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7.74666666666667"/>
    <n v="23.275254237288134"/>
    <x v="1"/>
    <s v="spaces"/>
    <x v="2994"/>
    <d v="2014-10-03T11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4.96"/>
    <n v="63.2289156626506"/>
    <x v="1"/>
    <s v="spaces"/>
    <x v="2995"/>
    <d v="2017-01-19T15:57:51"/>
  </r>
  <r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1.94285714285715"/>
    <n v="153.5204081632653"/>
    <x v="1"/>
    <s v="spaces"/>
    <x v="2996"/>
    <d v="2015-05-26T21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3.73"/>
    <n v="90.2"/>
    <x v="1"/>
    <s v="spaces"/>
    <x v="2997"/>
    <d v="2017-02-27T04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.029"/>
    <n v="118.97113163972287"/>
    <x v="1"/>
    <s v="spaces"/>
    <x v="2998"/>
    <d v="2014-06-16T04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8.88888888888889"/>
    <n v="80.25"/>
    <x v="1"/>
    <s v="spaces"/>
    <x v="2999"/>
    <d v="2017-03-01T02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3000"/>
    <d v="2017-01-31T18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8.699889104519"/>
    <n v="131.37719999999999"/>
    <x v="1"/>
    <s v="spaces"/>
    <x v="3001"/>
    <d v="2016-07-13T21:29:42"/>
  </r>
  <r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8.50614285714286"/>
    <n v="73.032980769230775"/>
    <x v="1"/>
    <s v="spaces"/>
    <x v="3002"/>
    <d v="2012-12-26T20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.16666666666667"/>
    <n v="178.52941176470588"/>
    <x v="1"/>
    <s v="spaces"/>
    <x v="3003"/>
    <d v="2016-03-01T05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2.815"/>
    <n v="162.90974729241879"/>
    <x v="1"/>
    <s v="spaces"/>
    <x v="3004"/>
    <d v="2014-11-15T22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.49622641509434"/>
    <n v="108.24237288135593"/>
    <x v="1"/>
    <s v="spaces"/>
    <x v="3005"/>
    <d v="2014-10-06T16:11:45"/>
  </r>
  <r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7.75"/>
    <n v="88.865979381443296"/>
    <x v="1"/>
    <s v="spaces"/>
    <x v="3006"/>
    <d v="2014-12-14T18:09:51"/>
  </r>
  <r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7"/>
    <d v="2015-04-25T05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.16666666666667"/>
    <n v="116.73076923076923"/>
    <x v="1"/>
    <s v="spaces"/>
    <x v="3008"/>
    <d v="2016-01-21T05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19.756"/>
    <n v="233.8984375"/>
    <x v="1"/>
    <s v="spaces"/>
    <x v="3009"/>
    <d v="2014-11-26T14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10"/>
    <d v="2015-02-21T19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3.66666666666667"/>
    <n v="14.84"/>
    <x v="1"/>
    <s v="spaces"/>
    <x v="3011"/>
    <d v="2015-12-23T22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.125"/>
    <n v="85.181818181818187"/>
    <x v="1"/>
    <s v="spaces"/>
    <x v="3012"/>
    <d v="2015-02-10T16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6.96"/>
    <n v="146.69158878504672"/>
    <x v="1"/>
    <s v="spaces"/>
    <x v="3013"/>
    <d v="2015-06-21T20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.104"/>
    <n v="50.764811490125673"/>
    <x v="1"/>
    <s v="spaces"/>
    <x v="3014"/>
    <d v="2014-11-05T05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.17647058823529"/>
    <n v="87.7"/>
    <x v="1"/>
    <s v="spaces"/>
    <x v="3015"/>
    <d v="2014-06-11T04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2.61176470588235"/>
    <n v="242.27777777777777"/>
    <x v="1"/>
    <s v="spaces"/>
    <x v="3016"/>
    <d v="2014-07-18T13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5.84090909090909"/>
    <n v="146.44654088050314"/>
    <x v="1"/>
    <s v="spaces"/>
    <x v="3017"/>
    <d v="2014-08-20T20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0.71428571428571"/>
    <n v="103.17073170731707"/>
    <x v="1"/>
    <s v="spaces"/>
    <x v="3018"/>
    <d v="2015-07-20T22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.23333333333333"/>
    <n v="80.464601769911511"/>
    <x v="1"/>
    <s v="spaces"/>
    <x v="3019"/>
    <d v="2014-05-27T03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0.57142857142857"/>
    <n v="234.66666666666666"/>
    <x v="1"/>
    <s v="spaces"/>
    <x v="3020"/>
    <d v="2015-08-14T20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.02222222222223"/>
    <n v="50.689320388349515"/>
    <x v="1"/>
    <s v="spaces"/>
    <x v="3021"/>
    <d v="2016-11-22T05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0.88"/>
    <n v="162.70967741935485"/>
    <x v="1"/>
    <s v="spaces"/>
    <x v="3022"/>
    <d v="2016-08-27T22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6666666666667"/>
    <x v="1"/>
    <s v="spaces"/>
    <x v="3023"/>
    <d v="2015-06-11T16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.42"/>
    <n v="67.697802197802204"/>
    <x v="1"/>
    <s v="spaces"/>
    <x v="3024"/>
    <d v="2012-10-06T23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.2"/>
    <n v="52.103448275862071"/>
    <x v="1"/>
    <s v="spaces"/>
    <x v="3025"/>
    <d v="2014-05-30T16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.33333333333334"/>
    <n v="51.6"/>
    <x v="1"/>
    <s v="spaces"/>
    <x v="3026"/>
    <d v="2017-03-03T11:01:32"/>
  </r>
  <r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.44"/>
    <n v="164.3"/>
    <x v="1"/>
    <s v="spaces"/>
    <x v="3027"/>
    <d v="2015-03-20T15:54:11"/>
  </r>
  <r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.02"/>
    <n v="84.858585858585855"/>
    <x v="1"/>
    <s v="spaces"/>
    <x v="3028"/>
    <d v="2016-08-15T06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09.67666666666666"/>
    <n v="94.548850574712645"/>
    <x v="1"/>
    <s v="spaces"/>
    <x v="3029"/>
    <d v="2014-11-18T04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6.68571428571428"/>
    <n v="45.536585365853661"/>
    <x v="1"/>
    <s v="spaces"/>
    <x v="3030"/>
    <d v="2015-09-16T17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4137931034484"/>
    <x v="1"/>
    <s v="spaces"/>
    <x v="3031"/>
    <d v="2016-10-14T21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.2"/>
    <n v="50.88"/>
    <x v="1"/>
    <s v="spaces"/>
    <x v="3032"/>
    <d v="2015-09-11T01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6.53333333333333"/>
    <n v="191.13043478260869"/>
    <x v="1"/>
    <s v="spaces"/>
    <x v="3033"/>
    <d v="2016-08-18T02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2.536"/>
    <n v="89.314285714285717"/>
    <x v="1"/>
    <s v="spaces"/>
    <x v="3034"/>
    <d v="2016-11-01T03:59:00"/>
  </r>
  <r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8.78684"/>
    <n v="88.588631921824103"/>
    <x v="1"/>
    <s v="spaces"/>
    <x v="3035"/>
    <d v="2013-05-04T13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6.732"/>
    <n v="96.300911854103347"/>
    <x v="1"/>
    <s v="spaces"/>
    <x v="3036"/>
    <d v="2013-08-16T11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.2"/>
    <n v="33.3125"/>
    <x v="1"/>
    <s v="spaces"/>
    <x v="3037"/>
    <d v="2010-10-02T04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0.5"/>
    <n v="37.222222222222221"/>
    <x v="1"/>
    <s v="spaces"/>
    <x v="3038"/>
    <d v="2016-03-04T06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8.7139"/>
    <n v="92.130423728813554"/>
    <x v="1"/>
    <s v="spaces"/>
    <x v="3039"/>
    <d v="2013-12-29T07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7.5"/>
    <n v="76.785714285714292"/>
    <x v="1"/>
    <s v="spaces"/>
    <x v="3040"/>
    <d v="2015-06-26T23:00:00"/>
  </r>
  <r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.48192771084338"/>
    <n v="96.526315789473685"/>
    <x v="1"/>
    <s v="spaces"/>
    <x v="3041"/>
    <d v="2016-01-20T20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1891891891895"/>
    <x v="1"/>
    <s v="spaces"/>
    <x v="3042"/>
    <d v="2015-10-06T16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.00666666666666"/>
    <n v="128.9140625"/>
    <x v="1"/>
    <s v="spaces"/>
    <x v="3043"/>
    <d v="2015-04-16T02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.34166666666667"/>
    <n v="84.108974358974365"/>
    <x v="1"/>
    <s v="spaces"/>
    <x v="3044"/>
    <d v="2016-02-02T17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2.70650000000001"/>
    <n v="82.941562500000003"/>
    <x v="1"/>
    <s v="spaces"/>
    <x v="3045"/>
    <d v="2014-08-22T03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0.84810126582278"/>
    <n v="259.94827586206895"/>
    <x v="1"/>
    <s v="spaces"/>
    <x v="3046"/>
    <d v="2014-09-10T04:52:00"/>
  </r>
  <r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7"/>
    <d v="2016-04-27T13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.4"/>
    <n v="177.02127659574469"/>
    <x v="1"/>
    <s v="spaces"/>
    <x v="3048"/>
    <d v="2014-12-31T21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6.66666666666667"/>
    <n v="74.074074074074076"/>
    <x v="1"/>
    <s v="spaces"/>
    <x v="3049"/>
    <d v="2015-06-14T00:20:55"/>
  </r>
  <r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66666666666671"/>
    <x v="1"/>
    <s v="spaces"/>
    <x v="3050"/>
    <d v="2016-05-05T04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3.62857142857143"/>
    <n v="23.62857142857143"/>
    <x v="1"/>
    <s v="spaces"/>
    <x v="3051"/>
    <d v="2017-02-08T09:59:05"/>
  </r>
  <r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.15"/>
    <n v="37.5"/>
    <x v="1"/>
    <s v="spaces"/>
    <x v="3052"/>
    <d v="2015-05-28T15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.4"/>
    <n v="13.333333333333334"/>
    <x v="1"/>
    <s v="spaces"/>
    <x v="3053"/>
    <d v="2014-10-02T03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n v="0"/>
    <x v="1"/>
    <s v="spaces"/>
    <x v="3054"/>
    <d v="2015-03-02T01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1E-3"/>
    <n v="1"/>
    <x v="1"/>
    <s v="spaces"/>
    <x v="3055"/>
    <d v="2015-01-09T22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n v="0"/>
    <x v="1"/>
    <s v="spaces"/>
    <x v="3056"/>
    <d v="2014-09-29T15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n v="0"/>
    <x v="1"/>
    <s v="spaces"/>
    <x v="3057"/>
    <d v="2016-04-03T14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2"/>
    <n v="1"/>
    <x v="1"/>
    <s v="spaces"/>
    <x v="3058"/>
    <d v="2016-05-20T08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8"/>
    <n v="41"/>
    <x v="1"/>
    <s v="spaces"/>
    <x v="3059"/>
    <d v="2014-08-08T22:27:26"/>
  </r>
  <r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.15227272727272728"/>
    <n v="55.833333333333336"/>
    <x v="1"/>
    <s v="spaces"/>
    <x v="3060"/>
    <d v="2015-09-28T06:35:34"/>
  </r>
  <r>
    <s v="Save a historic Local theater."/>
    <n v="1000000"/>
    <n v="0"/>
    <x v="2"/>
    <s v="US"/>
    <s v="USD"/>
    <n v="1407955748"/>
    <n v="1405363748"/>
    <x v="0"/>
    <n v="0"/>
    <x v="1"/>
    <s v="theater/spaces"/>
    <n v="0"/>
    <n v="0"/>
    <x v="1"/>
    <s v="spaces"/>
    <x v="3061"/>
    <d v="2014-08-13T18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6.84"/>
    <n v="99.761194029850742"/>
    <x v="1"/>
    <s v="spaces"/>
    <x v="3062"/>
    <d v="2015-09-30T18:00:00"/>
  </r>
  <r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19.566666666666666"/>
    <n v="25.521739130434781"/>
    <x v="1"/>
    <s v="spaces"/>
    <x v="3063"/>
    <d v="2016-10-22T22:08:58"/>
  </r>
  <r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.294666666666666"/>
    <n v="117.65277777777777"/>
    <x v="1"/>
    <s v="spaces"/>
    <x v="3064"/>
    <d v="2015-11-22T06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.04"/>
    <n v="5"/>
    <x v="1"/>
    <s v="spaces"/>
    <x v="3065"/>
    <d v="2014-07-30T01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1.985714285714286"/>
    <n v="2796.6666666666665"/>
    <x v="1"/>
    <s v="spaces"/>
    <x v="3066"/>
    <d v="2016-07-10T05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"/>
    <n v="200"/>
    <x v="1"/>
    <s v="spaces"/>
    <x v="3067"/>
    <d v="2015-09-09T22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7.0000000000000007E-2"/>
    <n v="87.5"/>
    <x v="1"/>
    <s v="spaces"/>
    <x v="3068"/>
    <d v="2015-10-16T16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.1"/>
    <n v="20.142857142857142"/>
    <x v="1"/>
    <s v="spaces"/>
    <x v="3069"/>
    <d v="2014-12-14T20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4"/>
    <n v="20.875"/>
    <x v="1"/>
    <s v="spaces"/>
    <x v="3070"/>
    <d v="2016-12-07T17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59.774999999999999"/>
    <n v="61.307692307692307"/>
    <x v="1"/>
    <s v="spaces"/>
    <x v="3071"/>
    <d v="2015-04-21T05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2"/>
    <n v="1"/>
    <x v="1"/>
    <s v="spaces"/>
    <x v="3072"/>
    <d v="2016-10-30T01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4E-2"/>
    <n v="92.142857142857139"/>
    <x v="1"/>
    <s v="spaces"/>
    <x v="3073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7999999999999995E-2"/>
    <n v="7.333333333333333"/>
    <x v="1"/>
    <s v="spaces"/>
    <x v="3074"/>
    <d v="2016-03-10T13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"/>
    <n v="64.8"/>
    <x v="1"/>
    <s v="spaces"/>
    <x v="3075"/>
    <d v="2016-08-19T02:27:20"/>
  </r>
  <r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.06"/>
    <n v="30.12"/>
    <x v="1"/>
    <s v="spaces"/>
    <x v="3076"/>
    <d v="2015-10-09T15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.47727272727272729"/>
    <n v="52.5"/>
    <x v="1"/>
    <s v="spaces"/>
    <x v="3077"/>
    <d v="2017-03-02T22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.11833333333333333"/>
    <n v="23.666666666666668"/>
    <x v="1"/>
    <s v="spaces"/>
    <x v="3078"/>
    <d v="2015-02-26T03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0.84173998587352461"/>
    <n v="415.77777777777777"/>
    <x v="1"/>
    <s v="spaces"/>
    <x v="3079"/>
    <d v="2015-03-22T16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800000000000001E-2"/>
    <n v="53.714285714285715"/>
    <x v="1"/>
    <s v="spaces"/>
    <x v="3080"/>
    <d v="2014-12-27T01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.21029999999999999"/>
    <n v="420.6"/>
    <x v="1"/>
    <s v="spaces"/>
    <x v="3081"/>
    <d v="2015-09-20T04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n v="0"/>
    <x v="1"/>
    <s v="spaces"/>
    <x v="3082"/>
    <d v="2015-11-15T23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.28000000000000003"/>
    <n v="18.666666666666668"/>
    <x v="1"/>
    <s v="spaces"/>
    <x v="3083"/>
    <d v="2014-09-01T05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1.57920670115792"/>
    <n v="78.333333333333329"/>
    <x v="1"/>
    <s v="spaces"/>
    <x v="3084"/>
    <d v="2015-05-05T18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"/>
    <n v="67.777777777777771"/>
    <x v="1"/>
    <s v="spaces"/>
    <x v="3085"/>
    <d v="2015-09-29T21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.25"/>
    <n v="16.666666666666668"/>
    <x v="1"/>
    <s v="spaces"/>
    <x v="3086"/>
    <d v="2015-08-17T16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0.625"/>
    <n v="62.5"/>
    <x v="1"/>
    <s v="spaces"/>
    <x v="3087"/>
    <d v="2016-12-21T04:36:30"/>
  </r>
  <r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.19384615384615383"/>
    <n v="42"/>
    <x v="1"/>
    <s v="spaces"/>
    <x v="3088"/>
    <d v="2015-01-08T13:41:00"/>
  </r>
  <r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.416"/>
    <n v="130.0888888888889"/>
    <x v="1"/>
    <s v="spaces"/>
    <x v="3089"/>
    <d v="2016-07-09T01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86"/>
    <n v="1270.2222222222222"/>
    <x v="1"/>
    <s v="spaces"/>
    <x v="3090"/>
    <d v="2015-05-01T18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5.92"/>
    <n v="88.444444444444443"/>
    <x v="1"/>
    <s v="spaces"/>
    <x v="3091"/>
    <d v="2016-08-14T22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"/>
    <n v="56.342380952380957"/>
    <x v="1"/>
    <s v="spaces"/>
    <x v="3092"/>
    <d v="2015-10-15T22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2.75"/>
    <n v="53.529411764705884"/>
    <x v="1"/>
    <s v="spaces"/>
    <x v="3093"/>
    <d v="2014-06-01T03:59:00"/>
  </r>
  <r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2"/>
    <n v="25"/>
    <x v="1"/>
    <s v="spaces"/>
    <x v="3094"/>
    <d v="2015-09-20T19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.33512064343163539"/>
    <n v="50"/>
    <x v="1"/>
    <s v="spaces"/>
    <x v="3095"/>
    <d v="2016-08-01T00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"/>
    <n v="56.785714285714285"/>
    <x v="1"/>
    <s v="spaces"/>
    <x v="3096"/>
    <d v="2015-05-20T19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.149999999999999"/>
    <n v="40.833333333333336"/>
    <x v="1"/>
    <s v="spaces"/>
    <x v="3097"/>
    <d v="2016-10-07T14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2"/>
    <n v="65.111111111111114"/>
    <x v="1"/>
    <s v="spaces"/>
    <x v="3098"/>
    <d v="2016-02-08T00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3.9"/>
    <n v="55.6"/>
    <x v="1"/>
    <s v="spaces"/>
    <x v="3099"/>
    <d v="2016-02-12T04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.225"/>
    <n v="140.53846153846155"/>
    <x v="1"/>
    <s v="spaces"/>
    <x v="3100"/>
    <d v="2014-10-20T14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1"/>
    <d v="2015-07-16T07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.112499999999997"/>
    <n v="69.533333333333331"/>
    <x v="1"/>
    <s v="spaces"/>
    <x v="3102"/>
    <d v="2016-08-23T08:10:18"/>
  </r>
  <r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.26829268292682928"/>
    <n v="5.5"/>
    <x v="1"/>
    <s v="spaces"/>
    <x v="3103"/>
    <d v="2015-06-12T03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29.625"/>
    <n v="237"/>
    <x v="1"/>
    <s v="spaces"/>
    <x v="3104"/>
    <d v="2015-02-03T02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.360992301112063"/>
    <n v="79.870967741935488"/>
    <x v="1"/>
    <s v="spaces"/>
    <x v="3105"/>
    <d v="2014-10-19T05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0999999999999996"/>
    <n v="10.25"/>
    <x v="1"/>
    <s v="spaces"/>
    <x v="3106"/>
    <d v="2015-09-16T22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19.762499999999999"/>
    <n v="272.58620689655174"/>
    <x v="1"/>
    <s v="spaces"/>
    <x v="3107"/>
    <d v="2015-05-11T19:32:31"/>
  </r>
  <r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8E-2"/>
    <n v="13"/>
    <x v="1"/>
    <s v="spaces"/>
    <x v="3108"/>
    <d v="2015-04-28T15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.030188679245285"/>
    <n v="58.184210526315788"/>
    <x v="1"/>
    <s v="spaces"/>
    <x v="3109"/>
    <d v="2014-08-28T03:00:10"/>
  </r>
  <r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.04"/>
    <n v="10"/>
    <x v="1"/>
    <s v="spaces"/>
    <x v="3110"/>
    <d v="2017-02-19T00:45:19"/>
  </r>
  <r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6.64"/>
    <n v="70.10526315789474"/>
    <x v="1"/>
    <s v="spaces"/>
    <x v="3111"/>
    <d v="2014-10-04T14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3"/>
    <n v="57.888888888888886"/>
    <x v="1"/>
    <s v="spaces"/>
    <x v="3112"/>
    <d v="2016-11-01T02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49"/>
    <n v="125.27027027027027"/>
    <x v="1"/>
    <s v="spaces"/>
    <x v="3113"/>
    <d v="2015-04-17T17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n v="0"/>
    <x v="1"/>
    <s v="spaces"/>
    <x v="3114"/>
    <d v="2014-09-21T15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5"/>
    <d v="2016-06-05T10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.333333333333336"/>
    <n v="43"/>
    <x v="1"/>
    <s v="spaces"/>
    <x v="3116"/>
    <d v="2015-04-01T12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.1"/>
    <n v="1"/>
    <x v="1"/>
    <s v="spaces"/>
    <x v="3117"/>
    <d v="2016-05-27T13:12:00"/>
  </r>
  <r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.31"/>
    <n v="775"/>
    <x v="1"/>
    <s v="spaces"/>
    <x v="3118"/>
    <d v="2016-07-02T15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.05"/>
    <n v="5"/>
    <x v="1"/>
    <s v="spaces"/>
    <x v="3119"/>
    <d v="2015-03-27T00:05:32"/>
  </r>
  <r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5E-3"/>
    <n v="12.8"/>
    <x v="1"/>
    <s v="spaces"/>
    <x v="3120"/>
    <d v="2016-05-05T21:36:36"/>
  </r>
  <r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0.66666666666666663"/>
    <n v="10"/>
    <x v="1"/>
    <s v="spaces"/>
    <x v="3121"/>
    <d v="2014-09-26T16:18:55"/>
  </r>
  <r>
    <s v="cancelled until further notice"/>
    <n v="199"/>
    <n v="116"/>
    <x v="1"/>
    <s v="US"/>
    <s v="USD"/>
    <n v="1478733732"/>
    <n v="1478298132"/>
    <x v="0"/>
    <n v="2"/>
    <x v="1"/>
    <s v="theater/spaces"/>
    <n v="58.291457286432163"/>
    <n v="58"/>
    <x v="1"/>
    <s v="spaces"/>
    <x v="3122"/>
    <d v="2016-11-09T23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.153599999999997"/>
    <n v="244.80459770114942"/>
    <x v="1"/>
    <s v="spaces"/>
    <x v="3123"/>
    <d v="2016-07-09T23:49:58"/>
  </r>
  <r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9E-3"/>
    <n v="6.5"/>
    <x v="1"/>
    <s v="spaces"/>
    <x v="3124"/>
    <d v="2015-02-02T18:43:21"/>
  </r>
  <r>
    <s v="N/A"/>
    <n v="1500000"/>
    <n v="0"/>
    <x v="1"/>
    <s v="US"/>
    <s v="USD"/>
    <n v="1452142672"/>
    <n v="1449550672"/>
    <x v="0"/>
    <n v="0"/>
    <x v="1"/>
    <s v="theater/spaces"/>
    <n v="0"/>
    <n v="0"/>
    <x v="1"/>
    <s v="spaces"/>
    <x v="3125"/>
    <d v="2016-01-07T04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6"/>
    <n v="61.176470588235297"/>
    <x v="1"/>
    <s v="spaces"/>
    <x v="3126"/>
    <d v="2016-03-27T23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n v="0"/>
    <x v="1"/>
    <s v="spaces"/>
    <x v="3127"/>
    <d v="2015-03-01T20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8.60666666666667"/>
    <n v="139.23931623931625"/>
    <x v="1"/>
    <s v="plays"/>
    <x v="3128"/>
    <d v="2017-03-16T18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0.8"/>
    <n v="10"/>
    <x v="1"/>
    <s v="plays"/>
    <x v="3129"/>
    <d v="2017-04-18T19:13:39"/>
  </r>
  <r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5"/>
    <n v="93.75"/>
    <x v="1"/>
    <s v="plays"/>
    <x v="3130"/>
    <d v="2017-04-14T04:59:00"/>
  </r>
  <r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5.731707317073171"/>
    <n v="53.75"/>
    <x v="1"/>
    <s v="plays"/>
    <x v="3131"/>
    <d v="2017-04-08T12:54:05"/>
  </r>
  <r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3E-2"/>
    <n v="10"/>
    <x v="1"/>
    <s v="plays"/>
    <x v="3132"/>
    <d v="2017-04-21T07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3"/>
    <d v="2017-03-24T12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2.5"/>
    <n v="18.75"/>
    <x v="1"/>
    <s v="plays"/>
    <x v="3134"/>
    <d v="2017-03-27T16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0.849420849420849"/>
    <n v="23.142857142857142"/>
    <x v="1"/>
    <s v="plays"/>
    <x v="3135"/>
    <d v="2017-04-04T03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7.8"/>
    <n v="29.045454545454547"/>
    <x v="1"/>
    <s v="plays"/>
    <x v="3136"/>
    <d v="2017-03-31T22:59:00"/>
  </r>
  <r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5"/>
    <n v="50"/>
    <x v="1"/>
    <s v="plays"/>
    <x v="3137"/>
    <d v="2017-05-03T19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n v="0"/>
    <x v="1"/>
    <s v="plays"/>
    <x v="3138"/>
    <d v="2017-04-03T15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4"/>
    <n v="450"/>
    <x v="1"/>
    <s v="plays"/>
    <x v="3139"/>
    <d v="2017-03-25T04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0.96"/>
    <n v="24"/>
    <x v="1"/>
    <s v="plays"/>
    <x v="3140"/>
    <d v="2017-04-07T16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1.6"/>
    <n v="32.25"/>
    <x v="1"/>
    <s v="plays"/>
    <x v="3141"/>
    <d v="2017-04-16T20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"/>
    <n v="15"/>
    <x v="1"/>
    <s v="plays"/>
    <x v="3142"/>
    <d v="2017-03-19T11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n v="0"/>
    <x v="1"/>
    <s v="plays"/>
    <x v="3143"/>
    <d v="2017-04-09T08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.400000000000006"/>
    <n v="251.33333333333334"/>
    <x v="1"/>
    <s v="plays"/>
    <x v="3144"/>
    <d v="2017-03-19T06:00:00"/>
  </r>
  <r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n v="0"/>
    <x v="1"/>
    <s v="plays"/>
    <x v="3145"/>
    <d v="2017-03-27T23:58:54"/>
  </r>
  <r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0.5"/>
    <n v="437.5"/>
    <x v="1"/>
    <s v="plays"/>
    <x v="3146"/>
    <d v="2017-04-16T15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7.52500000000001"/>
    <n v="110.35211267605634"/>
    <x v="1"/>
    <s v="plays"/>
    <x v="3147"/>
    <d v="2014-11-07T00:15:55"/>
  </r>
  <r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.16666666666666"/>
    <n v="41.421052631578945"/>
    <x v="1"/>
    <s v="plays"/>
    <x v="3148"/>
    <d v="2014-10-01T04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9"/>
    <d v="2012-12-07T02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0384615384613"/>
    <x v="1"/>
    <s v="plays"/>
    <x v="3150"/>
    <d v="2011-01-25T04:00:00"/>
  </r>
  <r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.4"/>
    <n v="103.35294117647059"/>
    <x v="1"/>
    <s v="plays"/>
    <x v="3151"/>
    <d v="2014-09-10T20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5.95454545454545"/>
    <n v="34.791044776119406"/>
    <x v="1"/>
    <s v="plays"/>
    <x v="3152"/>
    <d v="2013-11-02T20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5.58333333333331"/>
    <n v="41.773858921161825"/>
    <x v="1"/>
    <s v="plays"/>
    <x v="3153"/>
    <d v="2011-05-01T04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2.92857142857143"/>
    <n v="64.268292682926827"/>
    <x v="1"/>
    <s v="plays"/>
    <x v="3154"/>
    <d v="2012-04-01T20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8.50460000000001"/>
    <n v="31.209370860927152"/>
    <x v="1"/>
    <s v="plays"/>
    <x v="3155"/>
    <d v="2012-12-20T11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1.81818181818181"/>
    <n v="62.921348314606739"/>
    <x v="1"/>
    <s v="plays"/>
    <x v="3156"/>
    <d v="2012-06-01T22:52:24"/>
  </r>
  <r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36585365853654"/>
    <x v="1"/>
    <s v="plays"/>
    <x v="3157"/>
    <d v="2014-07-19T05:00:00"/>
  </r>
  <r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4"/>
    <n v="82.608695652173907"/>
    <x v="1"/>
    <s v="plays"/>
    <x v="3158"/>
    <d v="2013-07-22T20:09:12"/>
  </r>
  <r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.48133333333334"/>
    <n v="38.504230769230773"/>
    <x v="1"/>
    <s v="plays"/>
    <x v="3159"/>
    <d v="2012-01-18T23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1.53333333333333"/>
    <n v="80.15789473684211"/>
    <x v="1"/>
    <s v="plays"/>
    <x v="3160"/>
    <d v="2014-08-13T04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.1"/>
    <n v="28.405405405405407"/>
    <x v="1"/>
    <s v="plays"/>
    <x v="3161"/>
    <d v="2014-10-15T12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.15"/>
    <n v="80.730158730158735"/>
    <x v="1"/>
    <s v="plays"/>
    <x v="3162"/>
    <d v="2014-07-07T02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.15384615384616"/>
    <n v="200.69444444444446"/>
    <x v="1"/>
    <s v="plays"/>
    <x v="3163"/>
    <d v="2014-06-15T18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6.76"/>
    <n v="37.591549295774648"/>
    <x v="1"/>
    <s v="plays"/>
    <x v="3164"/>
    <d v="2014-06-09T19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2.66666666666666"/>
    <n v="58.095238095238095"/>
    <x v="1"/>
    <s v="plays"/>
    <x v="3165"/>
    <d v="2011-05-03T03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.22808571428573"/>
    <n v="60.300892473118282"/>
    <x v="1"/>
    <s v="plays"/>
    <x v="3166"/>
    <d v="2014-11-26T07:59:00"/>
  </r>
  <r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.16666666666667"/>
    <n v="63.363636363636367"/>
    <x v="1"/>
    <s v="plays"/>
    <x v="3167"/>
    <d v="2014-08-02T04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.2"/>
    <n v="50.901639344262293"/>
    <x v="1"/>
    <s v="plays"/>
    <x v="3168"/>
    <d v="2014-06-13T22:00:00"/>
  </r>
  <r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.0125"/>
    <n v="100.5"/>
    <x v="1"/>
    <s v="plays"/>
    <x v="3169"/>
    <d v="2013-12-13T04:59:00"/>
  </r>
  <r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.25"/>
    <n v="31.619718309859156"/>
    <x v="1"/>
    <s v="plays"/>
    <x v="3170"/>
    <d v="2014-07-02T04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8.81428571428572"/>
    <n v="65.102564102564102"/>
    <x v="1"/>
    <s v="plays"/>
    <x v="3171"/>
    <d v="2016-05-06T14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5"/>
    <n v="79.310344827586206"/>
    <x v="1"/>
    <s v="plays"/>
    <x v="3172"/>
    <d v="2012-02-14T17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8918918918919"/>
    <x v="1"/>
    <s v="plays"/>
    <x v="3173"/>
    <d v="2014-09-26T21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.13333333333334"/>
    <n v="131.91304347826087"/>
    <x v="1"/>
    <s v="plays"/>
    <x v="3174"/>
    <d v="2014-08-25T20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09.56"/>
    <n v="91.3"/>
    <x v="1"/>
    <s v="plays"/>
    <x v="3175"/>
    <d v="2011-02-17T21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4.84210526315789"/>
    <n v="39.672727272727272"/>
    <x v="1"/>
    <s v="plays"/>
    <x v="3176"/>
    <d v="2013-08-18T15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.4"/>
    <n v="57.549019607843135"/>
    <x v="1"/>
    <s v="plays"/>
    <x v="3177"/>
    <d v="2014-06-21T16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1.73333333333332"/>
    <n v="33.025641025641029"/>
    <x v="1"/>
    <s v="plays"/>
    <x v="3178"/>
    <d v="2014-07-16T14:31:15"/>
  </r>
  <r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.16238095238096"/>
    <n v="77.335806451612896"/>
    <x v="1"/>
    <s v="plays"/>
    <x v="3179"/>
    <d v="2013-05-06T16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19.75"/>
    <n v="31.933333333333334"/>
    <x v="1"/>
    <s v="plays"/>
    <x v="3180"/>
    <d v="2014-06-20T09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"/>
    <n v="36.333333333333336"/>
    <x v="1"/>
    <s v="plays"/>
    <x v="3181"/>
    <d v="2014-06-15T16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0.88571428571429"/>
    <n v="46.768211920529801"/>
    <x v="1"/>
    <s v="plays"/>
    <x v="3182"/>
    <d v="2012-01-31T17:00:00"/>
  </r>
  <r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"/>
    <n v="40.073529411764703"/>
    <x v="1"/>
    <s v="plays"/>
    <x v="3183"/>
    <d v="2013-08-23T19:04:29"/>
  </r>
  <r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.20930232558139"/>
    <n v="100.21739130434783"/>
    <x v="1"/>
    <s v="plays"/>
    <x v="3184"/>
    <d v="2014-07-01T23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66666666666664"/>
    <x v="1"/>
    <s v="plays"/>
    <x v="3185"/>
    <d v="2014-07-16T23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.1875"/>
    <n v="46.714285714285715"/>
    <x v="1"/>
    <s v="plays"/>
    <x v="3186"/>
    <d v="2014-09-16T21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.29333333333334"/>
    <n v="71.491803278688522"/>
    <x v="1"/>
    <s v="plays"/>
    <x v="3187"/>
    <d v="2014-08-04T15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4444444444445"/>
    <x v="1"/>
    <s v="musical"/>
    <x v="3188"/>
    <d v="2015-06-10T09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.327272727272728"/>
    <n v="356.84210526315792"/>
    <x v="1"/>
    <s v="musical"/>
    <x v="3189"/>
    <d v="2015-05-24T08:18:52"/>
  </r>
  <r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n v="0"/>
    <x v="1"/>
    <s v="musical"/>
    <x v="3190"/>
    <d v="2016-12-09T04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4"/>
    <n v="37.75"/>
    <x v="1"/>
    <s v="musical"/>
    <x v="3191"/>
    <d v="2016-08-16T18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"/>
    <n v="12.75"/>
    <x v="1"/>
    <s v="musical"/>
    <x v="3192"/>
    <d v="2015-02-28T22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1.74"/>
    <n v="24.458333333333332"/>
    <x v="1"/>
    <s v="musical"/>
    <x v="3193"/>
    <d v="2015-02-20T23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n v="0"/>
    <x v="1"/>
    <s v="musical"/>
    <x v="3194"/>
    <d v="2015-07-27T01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.142857142857146"/>
    <n v="53.07692307692308"/>
    <x v="1"/>
    <s v="musical"/>
    <x v="3195"/>
    <d v="2015-02-12T14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.06"/>
    <n v="300"/>
    <x v="1"/>
    <s v="musical"/>
    <x v="3196"/>
    <d v="2015-08-01T14:00:00"/>
  </r>
  <r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.45"/>
    <n v="286.25"/>
    <x v="1"/>
    <s v="musical"/>
    <x v="3197"/>
    <d v="2015-02-04T11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.36666666666666664"/>
    <n v="36.666666666666664"/>
    <x v="1"/>
    <s v="musical"/>
    <x v="3198"/>
    <d v="2015-02-16T10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.16"/>
    <n v="49.20754716981132"/>
    <x v="1"/>
    <s v="musical"/>
    <x v="3199"/>
    <d v="2014-09-06T21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E-3"/>
    <n v="1"/>
    <x v="1"/>
    <s v="musical"/>
    <x v="3200"/>
    <d v="2016-04-30T05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"/>
    <n v="12.5"/>
    <x v="1"/>
    <s v="musical"/>
    <x v="3201"/>
    <d v="2014-08-31T18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4.52"/>
    <n v="109.04"/>
    <x v="1"/>
    <s v="musical"/>
    <x v="3202"/>
    <d v="2015-12-14T05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66666666666664"/>
    <x v="1"/>
    <s v="musical"/>
    <x v="3203"/>
    <d v="2015-09-25T23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n v="0"/>
    <x v="1"/>
    <s v="musical"/>
    <x v="3204"/>
    <d v="2015-07-17T16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1"/>
    <n v="22.75"/>
    <x v="1"/>
    <s v="musical"/>
    <x v="3205"/>
    <d v="2015-05-01T08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n v="0"/>
    <x v="1"/>
    <s v="musical"/>
    <x v="3206"/>
    <d v="2015-09-19T06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.363636363636367"/>
    <n v="70.833333333333329"/>
    <x v="1"/>
    <s v="musical"/>
    <x v="3207"/>
    <d v="2015-04-23T05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3.5"/>
    <n v="63.109756097560975"/>
    <x v="1"/>
    <s v="plays"/>
    <x v="3208"/>
    <d v="2014-07-28T14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.32315789473684"/>
    <n v="50.157964601769912"/>
    <x v="1"/>
    <s v="plays"/>
    <x v="3209"/>
    <d v="2014-06-20T23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5.76666666666667"/>
    <n v="62.883333333333333"/>
    <x v="1"/>
    <s v="plays"/>
    <x v="3210"/>
    <d v="2012-06-01T03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19.74347826086957"/>
    <n v="85.531055900621112"/>
    <x v="1"/>
    <s v="plays"/>
    <x v="3211"/>
    <d v="2014-08-15T02:00:00"/>
  </r>
  <r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.25"/>
    <n v="53.723404255319146"/>
    <x v="1"/>
    <s v="plays"/>
    <x v="3212"/>
    <d v="2014-08-08T19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.11666666666666"/>
    <n v="127.80851063829788"/>
    <x v="1"/>
    <s v="plays"/>
    <x v="3213"/>
    <d v="2015-07-26T18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.13333333333334"/>
    <n v="106.57391304347826"/>
    <x v="1"/>
    <s v="plays"/>
    <x v="3214"/>
    <d v="2016-01-05T23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.35142857142857"/>
    <n v="262.11194029850748"/>
    <x v="1"/>
    <s v="plays"/>
    <x v="3215"/>
    <d v="2015-09-10T03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.05"/>
    <n v="57.171428571428571"/>
    <x v="1"/>
    <s v="plays"/>
    <x v="3216"/>
    <d v="2015-07-11T14:30:00"/>
  </r>
  <r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.02222222222223"/>
    <n v="50.20192307692308"/>
    <x v="1"/>
    <s v="plays"/>
    <x v="3217"/>
    <d v="2016-11-04T13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.1"/>
    <n v="66.586956521739125"/>
    <x v="1"/>
    <s v="plays"/>
    <x v="3218"/>
    <d v="2014-12-31T00:00:00"/>
  </r>
  <r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.11"/>
    <n v="168.25210084033614"/>
    <x v="1"/>
    <s v="plays"/>
    <x v="3219"/>
    <d v="2015-03-22T22:35:47"/>
  </r>
  <r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0.84"/>
    <n v="256.37288135593218"/>
    <x v="1"/>
    <s v="plays"/>
    <x v="3220"/>
    <d v="2017-03-12T21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.425"/>
    <n v="36.610619469026545"/>
    <x v="1"/>
    <s v="plays"/>
    <x v="3221"/>
    <d v="2015-07-05T16:43:23"/>
  </r>
  <r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4.8"/>
    <n v="37.142857142857146"/>
    <x v="1"/>
    <s v="plays"/>
    <x v="3222"/>
    <d v="2015-10-24T21:29:00"/>
  </r>
  <r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09.51612903225806"/>
    <n v="45.878378378378379"/>
    <x v="1"/>
    <s v="plays"/>
    <x v="3223"/>
    <d v="2015-08-20T20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.03333333333333"/>
    <n v="141.71296296296296"/>
    <x v="1"/>
    <s v="plays"/>
    <x v="3224"/>
    <d v="2017-01-10T05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.35"/>
    <n v="52.487179487179489"/>
    <x v="1"/>
    <s v="plays"/>
    <x v="3225"/>
    <d v="2016-06-03T21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.16666666666667"/>
    <n v="59.523809523809526"/>
    <x v="1"/>
    <s v="plays"/>
    <x v="3226"/>
    <d v="2015-10-30T14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7"/>
    <d v="2017-01-17T21:10:36"/>
  </r>
  <r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.34285714285714"/>
    <n v="193.62162162162161"/>
    <x v="1"/>
    <s v="plays"/>
    <x v="3228"/>
    <d v="2015-12-17T04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7.86499999999999"/>
    <n v="106.79702970297029"/>
    <x v="1"/>
    <s v="plays"/>
    <x v="3229"/>
    <d v="2014-11-20T07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09.88461538461539"/>
    <n v="77.21621621621621"/>
    <x v="1"/>
    <s v="plays"/>
    <x v="3230"/>
    <d v="2014-10-01T03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1"/>
    <d v="2016-04-16T22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.19999999999999"/>
    <n v="50.46153846153846"/>
    <x v="1"/>
    <s v="plays"/>
    <x v="3232"/>
    <d v="2016-05-04T03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8.8"/>
    <n v="97.377049180327873"/>
    <x v="1"/>
    <s v="plays"/>
    <x v="3233"/>
    <d v="2017-03-02T19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.39275000000001"/>
    <n v="34.91921739130435"/>
    <x v="1"/>
    <s v="plays"/>
    <x v="3234"/>
    <d v="2017-02-01T23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.20666666666666"/>
    <n v="85.530386740331494"/>
    <x v="1"/>
    <s v="plays"/>
    <x v="3235"/>
    <d v="2016-07-01T08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0.6"/>
    <n v="182.90909090909091"/>
    <x v="1"/>
    <s v="plays"/>
    <x v="3236"/>
    <d v="2016-12-28T22:00:33"/>
  </r>
  <r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0.78754285714285"/>
    <n v="131.13620817843866"/>
    <x v="1"/>
    <s v="plays"/>
    <x v="3237"/>
    <d v="2015-09-29T03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.32142857142857"/>
    <n v="39.810126582278478"/>
    <x v="1"/>
    <s v="plays"/>
    <x v="3238"/>
    <d v="2015-07-01T12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5.91914022517912"/>
    <n v="59.701730769230764"/>
    <x v="1"/>
    <s v="plays"/>
    <x v="3239"/>
    <d v="2015-10-25T23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0.56666666666666"/>
    <n v="88.735294117647058"/>
    <x v="1"/>
    <s v="plays"/>
    <x v="3240"/>
    <d v="2017-02-16T23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.30588235294118"/>
    <n v="58.688622754491021"/>
    <x v="1"/>
    <s v="plays"/>
    <x v="3241"/>
    <d v="2014-10-14T06:59:00"/>
  </r>
  <r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.30419999999999"/>
    <n v="69.56513661202186"/>
    <x v="1"/>
    <s v="plays"/>
    <x v="3242"/>
    <d v="2014-09-19T18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2.83750000000001"/>
    <n v="115.87323943661971"/>
    <x v="1"/>
    <s v="plays"/>
    <x v="3243"/>
    <d v="2015-10-09T00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2.9375"/>
    <n v="23.869565217391305"/>
    <x v="1"/>
    <s v="plays"/>
    <x v="3244"/>
    <d v="2016-12-01T17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.3047619047619"/>
    <n v="81.125925925925927"/>
    <x v="1"/>
    <s v="plays"/>
    <x v="3245"/>
    <d v="2015-06-12T02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.22"/>
    <n v="57.626943005181346"/>
    <x v="1"/>
    <s v="plays"/>
    <x v="3246"/>
    <d v="2015-09-12T03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5.86"/>
    <n v="46.429824561403507"/>
    <x v="1"/>
    <s v="plays"/>
    <x v="3247"/>
    <d v="2015-07-12T10:25:12"/>
  </r>
  <r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0.79166666666667"/>
    <n v="60.475000000000001"/>
    <x v="1"/>
    <s v="plays"/>
    <x v="3248"/>
    <d v="2015-04-04T20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4.92727272727272"/>
    <n v="65.579545454545453"/>
    <x v="1"/>
    <s v="plays"/>
    <x v="3249"/>
    <d v="2015-06-20T17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1.55200000000001"/>
    <n v="119.1924882629108"/>
    <x v="1"/>
    <s v="plays"/>
    <x v="3250"/>
    <d v="2014-11-05T18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0.73333333333333"/>
    <n v="83.05"/>
    <x v="1"/>
    <s v="plays"/>
    <x v="3251"/>
    <d v="2015-06-21T17:32:46"/>
  </r>
  <r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7.82222222222222"/>
    <n v="57.52"/>
    <x v="1"/>
    <s v="plays"/>
    <x v="3252"/>
    <d v="2016-09-07T11:20:40"/>
  </r>
  <r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1.825"/>
    <n v="177.08695652173913"/>
    <x v="1"/>
    <s v="plays"/>
    <x v="3253"/>
    <d v="2016-09-08T03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.25769230769231"/>
    <n v="70.771505376344081"/>
    <x v="1"/>
    <s v="plays"/>
    <x v="3254"/>
    <d v="2015-03-26T01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66666666666668"/>
    <x v="1"/>
    <s v="plays"/>
    <x v="3255"/>
    <d v="2014-10-07T18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.06"/>
    <n v="72.76136363636364"/>
    <x v="1"/>
    <s v="plays"/>
    <x v="3256"/>
    <d v="2015-06-11T03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.29949999999998"/>
    <n v="51.853414634146333"/>
    <x v="1"/>
    <s v="plays"/>
    <x v="3257"/>
    <d v="2017-02-22T13:25:52"/>
  </r>
  <r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.21428571428571"/>
    <n v="98.2"/>
    <x v="1"/>
    <s v="plays"/>
    <x v="3258"/>
    <d v="2015-01-08T21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.16782608695652"/>
    <n v="251.7381443298969"/>
    <x v="1"/>
    <s v="plays"/>
    <x v="3259"/>
    <d v="2016-10-01T03:59:00"/>
  </r>
  <r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.24"/>
    <n v="74.821917808219183"/>
    <x v="1"/>
    <s v="plays"/>
    <x v="3260"/>
    <d v="2015-11-30T17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.45454545454545"/>
    <n v="67.65306122448979"/>
    <x v="1"/>
    <s v="plays"/>
    <x v="3261"/>
    <d v="2015-07-16T17:24:36"/>
  </r>
  <r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.04098360655738"/>
    <n v="93.81343283582089"/>
    <x v="1"/>
    <s v="plays"/>
    <x v="3262"/>
    <d v="2014-12-22T04:00:00"/>
  </r>
  <r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.1664"/>
    <n v="41.237647058823526"/>
    <x v="1"/>
    <s v="plays"/>
    <x v="3263"/>
    <d v="2015-10-30T21:00:00"/>
  </r>
  <r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1020408163268"/>
    <x v="1"/>
    <s v="plays"/>
    <x v="3264"/>
    <d v="2015-01-28T22:00:00"/>
  </r>
  <r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85714285714292"/>
    <x v="1"/>
    <s v="plays"/>
    <x v="3265"/>
    <d v="2015-12-03T17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.28333333333333"/>
    <n v="48.325153374233132"/>
    <x v="1"/>
    <s v="plays"/>
    <x v="3266"/>
    <d v="2015-06-12T21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.1"/>
    <n v="53.177083333333336"/>
    <x v="1"/>
    <s v="plays"/>
    <x v="3267"/>
    <d v="2015-07-17T18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2380952380949"/>
    <x v="1"/>
    <s v="plays"/>
    <x v="3268"/>
    <d v="2016-08-24T21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1.5"/>
    <n v="116"/>
    <x v="1"/>
    <s v="plays"/>
    <x v="3269"/>
    <d v="2015-06-16T11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1.66666666666667"/>
    <n v="61"/>
    <x v="1"/>
    <s v="plays"/>
    <x v="3270"/>
    <d v="2015-07-12T12:47:45"/>
  </r>
  <r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35294117647058"/>
    <x v="1"/>
    <s v="plays"/>
    <x v="3271"/>
    <d v="2014-11-02T11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.43"/>
    <n v="106.50344827586207"/>
    <x v="1"/>
    <s v="plays"/>
    <x v="3272"/>
    <d v="2015-11-06T13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.4"/>
    <n v="204.57142857142858"/>
    <x v="1"/>
    <s v="plays"/>
    <x v="3273"/>
    <d v="2016-09-14T19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.3225806451613"/>
    <n v="54.912587412587413"/>
    <x v="1"/>
    <s v="plays"/>
    <x v="3274"/>
    <d v="2016-03-15T21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.27777777777777"/>
    <n v="150.41666666666666"/>
    <x v="1"/>
    <s v="plays"/>
    <x v="3275"/>
    <d v="2015-02-09T04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6.84444444444445"/>
    <n v="52.58"/>
    <x v="1"/>
    <s v="plays"/>
    <x v="3276"/>
    <d v="2016-04-01T03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8.6"/>
    <n v="54.3"/>
    <x v="1"/>
    <s v="plays"/>
    <x v="3277"/>
    <d v="2014-11-18T17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.4"/>
    <n v="76.029411764705884"/>
    <x v="1"/>
    <s v="plays"/>
    <x v="3278"/>
    <d v="2015-05-30T20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.27586206896552"/>
    <n v="105.2063492063492"/>
    <x v="1"/>
    <s v="plays"/>
    <x v="3279"/>
    <d v="2016-04-01T01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66666666666671"/>
    <x v="1"/>
    <s v="plays"/>
    <x v="3280"/>
    <d v="2015-06-01T05:00:00"/>
  </r>
  <r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1.6"/>
    <n v="129.36170212765958"/>
    <x v="1"/>
    <s v="plays"/>
    <x v="3281"/>
    <d v="2015-09-02T00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2.64677419354838"/>
    <n v="134.26371308016877"/>
    <x v="1"/>
    <s v="plays"/>
    <x v="3282"/>
    <d v="2016-04-29T04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4.75"/>
    <n v="17.829787234042552"/>
    <x v="1"/>
    <s v="plays"/>
    <x v="3283"/>
    <d v="2016-02-10T21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1.6"/>
    <n v="203.2"/>
    <x v="1"/>
    <s v="plays"/>
    <x v="3284"/>
    <d v="2016-01-29T05:59:00"/>
  </r>
  <r>
    <s v="A new play by Matthew Gasda"/>
    <n v="4999"/>
    <n v="5604"/>
    <x v="0"/>
    <s v="US"/>
    <s v="USD"/>
    <n v="1488258000"/>
    <n v="1485556626"/>
    <x v="0"/>
    <n v="81"/>
    <x v="0"/>
    <s v="theater/plays"/>
    <n v="112.10242048409683"/>
    <n v="69.18518518518519"/>
    <x v="1"/>
    <s v="plays"/>
    <x v="3285"/>
    <d v="2017-02-28T05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1.76666666666667"/>
    <n v="125.12295081967213"/>
    <x v="1"/>
    <s v="plays"/>
    <x v="3286"/>
    <d v="2016-08-15T20:09:42"/>
  </r>
  <r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29411764705884"/>
    <x v="1"/>
    <s v="plays"/>
    <x v="3287"/>
    <d v="2015-11-28T18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.2649"/>
    <n v="48.437149758454105"/>
    <x v="1"/>
    <s v="plays"/>
    <x v="3288"/>
    <d v="2016-06-20T23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.042"/>
    <n v="26.608400000000003"/>
    <x v="1"/>
    <s v="plays"/>
    <x v="3289"/>
    <d v="2017-02-20T08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.2"/>
    <n v="33.666666666666664"/>
    <x v="1"/>
    <s v="plays"/>
    <x v="3290"/>
    <d v="2017-03-11T12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4"/>
    <n v="40.714285714285715"/>
    <x v="1"/>
    <s v="plays"/>
    <x v="3291"/>
    <d v="2015-09-17T03:59:00"/>
  </r>
  <r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.13861386138615"/>
    <n v="19.266666666666666"/>
    <x v="1"/>
    <s v="plays"/>
    <x v="3292"/>
    <d v="2015-12-04T19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.44444444444446"/>
    <n v="84.285714285714292"/>
    <x v="1"/>
    <s v="plays"/>
    <x v="3293"/>
    <d v="2017-03-04T10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.33333333333333"/>
    <n v="29.583333333333332"/>
    <x v="1"/>
    <s v="plays"/>
    <x v="3294"/>
    <d v="2015-06-16T12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2.85857142857142"/>
    <n v="26.667037037037037"/>
    <x v="1"/>
    <s v="plays"/>
    <x v="3295"/>
    <d v="2016-09-26T10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.06666666666666"/>
    <n v="45.978723404255319"/>
    <x v="1"/>
    <s v="plays"/>
    <x v="3296"/>
    <d v="2015-11-22T22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.07272727272728"/>
    <n v="125.09090909090909"/>
    <x v="1"/>
    <s v="plays"/>
    <x v="3297"/>
    <d v="2015-07-27T22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1.73"/>
    <n v="141.29166666666666"/>
    <x v="1"/>
    <s v="plays"/>
    <x v="3298"/>
    <d v="2015-09-13T00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.2"/>
    <n v="55.333333333333336"/>
    <x v="1"/>
    <s v="plays"/>
    <x v="3299"/>
    <d v="2015-10-14T22:01:03"/>
  </r>
  <r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.16666666666666"/>
    <n v="46.420454545454547"/>
    <x v="1"/>
    <s v="plays"/>
    <x v="3300"/>
    <d v="2015-04-29T17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.46666666666667"/>
    <n v="57.2"/>
    <x v="1"/>
    <s v="plays"/>
    <x v="3301"/>
    <d v="2016-08-01T06:59:00"/>
  </r>
  <r>
    <s v="FilosofÃ­a de los anÃ³nimos"/>
    <n v="8400"/>
    <n v="8685"/>
    <x v="0"/>
    <s v="ES"/>
    <s v="EUR"/>
    <n v="1481099176"/>
    <n v="1478507176"/>
    <x v="0"/>
    <n v="50"/>
    <x v="0"/>
    <s v="theater/plays"/>
    <n v="103.39285714285714"/>
    <n v="173.7"/>
    <x v="1"/>
    <s v="plays"/>
    <x v="3302"/>
    <d v="2016-12-07T08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5.88888888888889"/>
    <n v="59.6"/>
    <x v="1"/>
    <s v="plays"/>
    <x v="3303"/>
    <d v="2015-03-28T14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4.51666666666667"/>
    <n v="89.585714285714289"/>
    <x v="1"/>
    <s v="plays"/>
    <x v="3304"/>
    <d v="2016-12-22T14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.02500000000001"/>
    <n v="204.05"/>
    <x v="1"/>
    <s v="plays"/>
    <x v="3305"/>
    <d v="2015-07-31T20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.33333333333334"/>
    <n v="48.703703703703702"/>
    <x v="1"/>
    <s v="plays"/>
    <x v="3306"/>
    <d v="2016-06-10T03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6.68"/>
    <n v="53.339999999999996"/>
    <x v="1"/>
    <s v="plays"/>
    <x v="3307"/>
    <d v="2016-05-15T01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.28571428571429"/>
    <n v="75.087719298245617"/>
    <x v="1"/>
    <s v="plays"/>
    <x v="3308"/>
    <d v="2016-04-13T21:02:45"/>
  </r>
  <r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.42857142857142"/>
    <n v="18"/>
    <x v="1"/>
    <s v="plays"/>
    <x v="3309"/>
    <d v="2016-10-16T15:36:18"/>
  </r>
  <r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.07692307692308"/>
    <n v="209.83870967741936"/>
    <x v="1"/>
    <s v="plays"/>
    <x v="3310"/>
    <d v="2015-10-06T22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09.84"/>
    <n v="61.022222222222226"/>
    <x v="1"/>
    <s v="plays"/>
    <x v="3311"/>
    <d v="2015-10-17T07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.04"/>
    <n v="61"/>
    <x v="1"/>
    <s v="plays"/>
    <x v="3312"/>
    <d v="2016-11-11T22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.05"/>
    <n v="80.034482758620683"/>
    <x v="1"/>
    <s v="plays"/>
    <x v="3313"/>
    <d v="2016-01-27T01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0.75"/>
    <n v="29.068965517241381"/>
    <x v="1"/>
    <s v="plays"/>
    <x v="3314"/>
    <d v="2015-05-08T20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"/>
    <n v="49.438202247191015"/>
    <x v="1"/>
    <s v="plays"/>
    <x v="3315"/>
    <d v="2016-05-06T07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.08673425918037"/>
    <n v="93.977440000000001"/>
    <x v="1"/>
    <s v="plays"/>
    <x v="3316"/>
    <d v="2014-08-08T13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.19047619047619"/>
    <n v="61.944444444444443"/>
    <x v="1"/>
    <s v="plays"/>
    <x v="3317"/>
    <d v="2016-06-08T00:57:04"/>
  </r>
  <r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5.6"/>
    <n v="78.5"/>
    <x v="1"/>
    <s v="plays"/>
    <x v="3318"/>
    <d v="2016-04-11T02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9"/>
    <d v="2015-01-31T14:03:06"/>
  </r>
  <r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4736842105263"/>
    <x v="1"/>
    <s v="plays"/>
    <x v="3320"/>
    <d v="2016-06-22T01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.4"/>
    <n v="35.799999999999997"/>
    <x v="1"/>
    <s v="plays"/>
    <x v="3321"/>
    <d v="2014-10-16T03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1.51515151515152"/>
    <n v="145.65217391304347"/>
    <x v="1"/>
    <s v="plays"/>
    <x v="3322"/>
    <d v="2016-06-22T03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5.9"/>
    <n v="25.693877551020407"/>
    <x v="1"/>
    <s v="plays"/>
    <x v="3323"/>
    <d v="2016-09-25T08:46:48"/>
  </r>
  <r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1.66666666666667"/>
    <n v="152.5"/>
    <x v="1"/>
    <s v="plays"/>
    <x v="3324"/>
    <d v="2016-06-05T13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2.5"/>
    <n v="30"/>
    <x v="1"/>
    <s v="plays"/>
    <x v="3325"/>
    <d v="2015-04-05T17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.375"/>
    <n v="142.28070175438597"/>
    <x v="1"/>
    <s v="plays"/>
    <x v="3326"/>
    <d v="2015-03-08T16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.25"/>
    <n v="24.545454545454547"/>
    <x v="1"/>
    <s v="plays"/>
    <x v="3327"/>
    <d v="2016-05-08T08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.38888888888889"/>
    <n v="292.77777777777777"/>
    <x v="1"/>
    <s v="plays"/>
    <x v="3328"/>
    <d v="2014-07-05T01:00:00"/>
  </r>
  <r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6.8"/>
    <n v="44.92307692307692"/>
    <x v="1"/>
    <s v="plays"/>
    <x v="3329"/>
    <d v="2014-07-27T23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.26666666666667"/>
    <n v="23.10144927536232"/>
    <x v="1"/>
    <s v="plays"/>
    <x v="3330"/>
    <d v="2015-04-01T20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4.52"/>
    <n v="80.400000000000006"/>
    <x v="1"/>
    <s v="plays"/>
    <x v="3331"/>
    <d v="2015-10-06T16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89156626506028"/>
    <x v="1"/>
    <s v="plays"/>
    <x v="3332"/>
    <d v="2014-07-19T20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4.57142857142857"/>
    <n v="32.972972972972975"/>
    <x v="1"/>
    <s v="plays"/>
    <x v="3333"/>
    <d v="2015-06-15T16:14:40"/>
  </r>
  <r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8.62051149573753"/>
    <n v="116.65217391304348"/>
    <x v="1"/>
    <s v="plays"/>
    <x v="3334"/>
    <d v="2015-07-30T12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.32"/>
    <n v="79.61904761904762"/>
    <x v="1"/>
    <s v="plays"/>
    <x v="3335"/>
    <d v="2014-08-03T23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77777777777779"/>
    <x v="1"/>
    <s v="plays"/>
    <x v="3336"/>
    <d v="2016-04-05T08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.2"/>
    <n v="81.029411764705884"/>
    <x v="1"/>
    <s v="plays"/>
    <x v="3337"/>
    <d v="2014-10-10T21:00:00"/>
  </r>
  <r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.18"/>
    <n v="136.84821428571428"/>
    <x v="1"/>
    <s v="plays"/>
    <x v="3338"/>
    <d v="2017-02-24T13:48:00"/>
  </r>
  <r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.35"/>
    <n v="177.61702127659575"/>
    <x v="1"/>
    <s v="plays"/>
    <x v="3339"/>
    <d v="2016-07-28T15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.16666666666666"/>
    <n v="109.07894736842105"/>
    <x v="1"/>
    <s v="plays"/>
    <x v="3340"/>
    <d v="2016-12-06T23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285714285714"/>
    <x v="1"/>
    <s v="plays"/>
    <x v="3341"/>
    <d v="2016-06-12T17:00:00"/>
  </r>
  <r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1.66666666666667"/>
    <n v="78.205128205128204"/>
    <x v="1"/>
    <s v="plays"/>
    <x v="3342"/>
    <d v="2015-04-01T04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.42857142857142"/>
    <n v="52.173913043478258"/>
    <x v="1"/>
    <s v="plays"/>
    <x v="3343"/>
    <d v="2016-04-13T13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.44444444444444"/>
    <n v="114.125"/>
    <x v="1"/>
    <s v="plays"/>
    <x v="3344"/>
    <d v="2014-08-30T04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5"/>
    <d v="2015-04-18T00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"/>
    <n v="91.666666666666671"/>
    <x v="1"/>
    <s v="plays"/>
    <x v="3346"/>
    <d v="2015-02-26T00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.45"/>
    <n v="108.59090909090909"/>
    <x v="1"/>
    <s v="plays"/>
    <x v="3347"/>
    <d v="2016-05-08T21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.2909090909091"/>
    <n v="69.822784810126578"/>
    <x v="1"/>
    <s v="plays"/>
    <x v="3348"/>
    <d v="2016-04-30T03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.4"/>
    <n v="109.57142857142857"/>
    <x v="1"/>
    <s v="plays"/>
    <x v="3349"/>
    <d v="2016-06-13T17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.42857142857143"/>
    <n v="71.666666666666671"/>
    <x v="1"/>
    <s v="plays"/>
    <x v="3350"/>
    <d v="2015-11-29T23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.1"/>
    <n v="93.611111111111114"/>
    <x v="1"/>
    <s v="plays"/>
    <x v="3351"/>
    <d v="2014-07-23T11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7.52"/>
    <n v="76.8"/>
    <x v="1"/>
    <s v="plays"/>
    <x v="3352"/>
    <d v="2016-07-01T23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5454545454547"/>
    <x v="1"/>
    <s v="plays"/>
    <x v="3353"/>
    <d v="2016-05-02T23:00:00"/>
  </r>
  <r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1.93333333333334"/>
    <n v="55.6"/>
    <x v="1"/>
    <s v="plays"/>
    <x v="3354"/>
    <d v="2015-10-29T04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.28571428571429"/>
    <n v="147.33333333333334"/>
    <x v="1"/>
    <s v="plays"/>
    <x v="3355"/>
    <d v="2016-05-10T11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.4"/>
    <n v="56.333333333333336"/>
    <x v="1"/>
    <s v="plays"/>
    <x v="3356"/>
    <d v="2016-07-15T19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047619047619"/>
    <x v="1"/>
    <s v="plays"/>
    <x v="3357"/>
    <d v="2014-08-01T10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2.99"/>
    <n v="63.574074074074076"/>
    <x v="1"/>
    <s v="plays"/>
    <x v="3358"/>
    <d v="2014-11-19T08:27:59"/>
  </r>
  <r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.25"/>
    <n v="184.78260869565219"/>
    <x v="1"/>
    <s v="plays"/>
    <x v="3359"/>
    <d v="2017-02-25T01:22:14"/>
  </r>
  <r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.37777777777778"/>
    <n v="126.72222222222223"/>
    <x v="1"/>
    <s v="plays"/>
    <x v="3360"/>
    <d v="2016-12-14T15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.46"/>
    <n v="83.42647058823529"/>
    <x v="1"/>
    <s v="plays"/>
    <x v="3361"/>
    <d v="2014-09-01T15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"/>
    <n v="54.5"/>
    <x v="1"/>
    <s v="plays"/>
    <x v="3362"/>
    <d v="2015-03-07T04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.41935483870968"/>
    <n v="302.30769230769232"/>
    <x v="1"/>
    <s v="plays"/>
    <x v="3363"/>
    <d v="2014-08-19T16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5.93333333333334"/>
    <n v="44.138888888888886"/>
    <x v="1"/>
    <s v="plays"/>
    <x v="3364"/>
    <d v="2016-03-15T21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6666666666663"/>
    <x v="1"/>
    <s v="plays"/>
    <x v="3365"/>
    <d v="2015-12-13T02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88888888888886"/>
    <x v="1"/>
    <s v="plays"/>
    <x v="3366"/>
    <d v="2015-05-13T01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8.66666666666667"/>
    <n v="29.666666666666668"/>
    <x v="1"/>
    <s v="plays"/>
    <x v="3367"/>
    <d v="2015-08-01T22:24:54"/>
  </r>
  <r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4.6"/>
    <n v="45.478260869565219"/>
    <x v="1"/>
    <s v="plays"/>
    <x v="3368"/>
    <d v="2015-01-01T05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3.9"/>
    <n v="96.203703703703709"/>
    <x v="1"/>
    <s v="plays"/>
    <x v="3369"/>
    <d v="2017-01-15T00:59:40"/>
  </r>
  <r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7.73333333333333"/>
    <n v="67.92307692307692"/>
    <x v="1"/>
    <s v="plays"/>
    <x v="3370"/>
    <d v="2016-12-17T08:00:00"/>
  </r>
  <r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8.5"/>
    <n v="30.777777777777779"/>
    <x v="1"/>
    <s v="plays"/>
    <x v="3371"/>
    <d v="2015-12-02T20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3.5"/>
    <n v="38.333333333333336"/>
    <x v="1"/>
    <s v="plays"/>
    <x v="3372"/>
    <d v="2014-08-25T04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.25"/>
    <n v="66.833333333333329"/>
    <x v="1"/>
    <s v="plays"/>
    <x v="3373"/>
    <d v="2015-07-18T16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6.57142857142857"/>
    <n v="71.730769230769226"/>
    <x v="1"/>
    <s v="plays"/>
    <x v="3374"/>
    <d v="2015-10-28T17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058823529412"/>
    <x v="1"/>
    <s v="plays"/>
    <x v="3375"/>
    <d v="2014-05-18T14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.0125"/>
    <n v="421.10526315789474"/>
    <x v="1"/>
    <s v="plays"/>
    <x v="3376"/>
    <d v="2015-04-25T15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.05"/>
    <n v="104.98701298701299"/>
    <x v="1"/>
    <s v="plays"/>
    <x v="3377"/>
    <d v="2015-03-20T16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7.63636363636364"/>
    <n v="28.19047619047619"/>
    <x v="1"/>
    <s v="plays"/>
    <x v="3378"/>
    <d v="2014-08-31T13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3.65"/>
    <n v="54.55263157894737"/>
    <x v="1"/>
    <s v="plays"/>
    <x v="3379"/>
    <d v="2015-08-26T23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.43333333333334"/>
    <n v="111.89285714285714"/>
    <x v="1"/>
    <s v="plays"/>
    <x v="3380"/>
    <d v="2014-11-29T23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.25"/>
    <n v="85.208333333333329"/>
    <x v="1"/>
    <s v="plays"/>
    <x v="3381"/>
    <d v="2015-03-11T03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0.74285714285715"/>
    <n v="76.652173913043484"/>
    <x v="1"/>
    <s v="plays"/>
    <x v="3382"/>
    <d v="2016-08-01T22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1.71428571428571"/>
    <n v="65.166666666666671"/>
    <x v="1"/>
    <s v="plays"/>
    <x v="3383"/>
    <d v="2016-06-23T18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.011"/>
    <n v="93.760312499999998"/>
    <x v="1"/>
    <s v="plays"/>
    <x v="3384"/>
    <d v="2015-11-21T03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333333333334"/>
    <x v="1"/>
    <s v="plays"/>
    <x v="3385"/>
    <d v="2014-12-10T20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19512195121951"/>
    <x v="1"/>
    <s v="plays"/>
    <x v="3386"/>
    <d v="2014-12-03T15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6.86666666666666"/>
    <n v="100.17142857142858"/>
    <x v="1"/>
    <s v="plays"/>
    <x v="3387"/>
    <d v="2014-12-14T18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3.8"/>
    <n v="34.6"/>
    <x v="1"/>
    <s v="plays"/>
    <x v="3388"/>
    <d v="2015-06-18T11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4.5"/>
    <n v="184.67741935483872"/>
    <x v="1"/>
    <s v="plays"/>
    <x v="3389"/>
    <d v="2016-06-03T13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.4"/>
    <n v="69.818181818181813"/>
    <x v="1"/>
    <s v="plays"/>
    <x v="3390"/>
    <d v="2014-07-10T18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4444444444443"/>
    <x v="1"/>
    <s v="plays"/>
    <x v="3391"/>
    <d v="2014-08-08T22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66666666666664"/>
    <x v="1"/>
    <s v="plays"/>
    <x v="3392"/>
    <d v="2016-05-06T20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5.8"/>
    <n v="36.06818181818182"/>
    <x v="1"/>
    <s v="plays"/>
    <x v="3393"/>
    <d v="2014-11-06T00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.36363636363637"/>
    <n v="29"/>
    <x v="1"/>
    <s v="plays"/>
    <x v="3394"/>
    <d v="2014-07-27T14:17:25"/>
  </r>
  <r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0526315789473"/>
    <x v="1"/>
    <s v="plays"/>
    <x v="3395"/>
    <d v="2015-05-30T18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.33333333333333"/>
    <n v="55.892857142857146"/>
    <x v="1"/>
    <s v="plays"/>
    <x v="3396"/>
    <d v="2014-06-01T03:59:00"/>
  </r>
  <r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"/>
    <n v="11.666666666666666"/>
    <x v="1"/>
    <s v="plays"/>
    <x v="3397"/>
    <d v="2016-02-18T22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.075"/>
    <n v="68.353846153846149"/>
    <x v="1"/>
    <s v="plays"/>
    <x v="3398"/>
    <d v="2014-11-21T17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3.75"/>
    <n v="27.065217391304348"/>
    <x v="1"/>
    <s v="plays"/>
    <x v="3399"/>
    <d v="2015-02-21T22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.41"/>
    <n v="118.12941176470588"/>
    <x v="1"/>
    <s v="plays"/>
    <x v="3400"/>
    <d v="2014-08-28T22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1.86206896551724"/>
    <n v="44.757575757575758"/>
    <x v="1"/>
    <s v="plays"/>
    <x v="3401"/>
    <d v="2015-08-07T17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09.76666666666667"/>
    <n v="99.787878787878782"/>
    <x v="1"/>
    <s v="plays"/>
    <x v="3402"/>
    <d v="2015-11-12T02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4705882352941"/>
    <x v="1"/>
    <s v="plays"/>
    <x v="3403"/>
    <d v="2015-06-25T11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333333333334"/>
    <x v="1"/>
    <s v="plays"/>
    <x v="3404"/>
    <d v="2015-06-17T12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7.57142857142858"/>
    <n v="28.323529411764707"/>
    <x v="1"/>
    <s v="plays"/>
    <x v="3405"/>
    <d v="2016-03-01T23:59:00"/>
  </r>
  <r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.31"/>
    <n v="110.23076923076923"/>
    <x v="1"/>
    <s v="plays"/>
    <x v="3406"/>
    <d v="2014-07-16T11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.1"/>
    <n v="31.970149253731343"/>
    <x v="1"/>
    <s v="plays"/>
    <x v="3407"/>
    <d v="2014-07-06T10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1111111111114"/>
    <x v="1"/>
    <s v="plays"/>
    <x v="3408"/>
    <d v="2014-07-18T23:48:24"/>
  </r>
  <r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3.6"/>
    <n v="29.428571428571427"/>
    <x v="1"/>
    <s v="plays"/>
    <x v="3409"/>
    <d v="2016-07-31T20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8.5"/>
    <n v="81.375"/>
    <x v="1"/>
    <s v="plays"/>
    <x v="3410"/>
    <d v="2016-06-06T07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3.56666666666666"/>
    <n v="199.16666666666666"/>
    <x v="1"/>
    <s v="plays"/>
    <x v="3411"/>
    <d v="2015-10-08T00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461538461539"/>
    <x v="1"/>
    <s v="plays"/>
    <x v="3412"/>
    <d v="2014-09-27T23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28571428571431"/>
    <x v="1"/>
    <s v="plays"/>
    <x v="3413"/>
    <d v="2015-02-28T04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3.5"/>
    <n v="70.568181818181813"/>
    <x v="1"/>
    <s v="plays"/>
    <x v="3414"/>
    <d v="2016-12-01T07:59:00"/>
  </r>
  <r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2222222222221"/>
    <x v="1"/>
    <s v="plays"/>
    <x v="3415"/>
    <d v="2016-04-17T23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19.6"/>
    <n v="159.46666666666667"/>
    <x v="1"/>
    <s v="plays"/>
    <x v="3416"/>
    <d v="2015-04-23T18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.00058823529412"/>
    <n v="37.777999999999999"/>
    <x v="1"/>
    <s v="plays"/>
    <x v="3417"/>
    <d v="2014-10-26T00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0.875"/>
    <n v="72.053571428571431"/>
    <x v="1"/>
    <s v="plays"/>
    <x v="3418"/>
    <d v="2014-05-23T20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6.54545454545455"/>
    <n v="63.695652173913047"/>
    <x v="1"/>
    <s v="plays"/>
    <x v="3419"/>
    <d v="2016-04-06T21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1764705882351"/>
    <x v="1"/>
    <s v="plays"/>
    <x v="3420"/>
    <d v="2016-02-14T00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.15"/>
    <n v="103.21428571428571"/>
    <x v="1"/>
    <s v="plays"/>
    <x v="3421"/>
    <d v="2015-03-04T18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.1"/>
    <n v="71.152173913043484"/>
    <x v="1"/>
    <s v="plays"/>
    <x v="3422"/>
    <d v="2015-12-14T00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3"/>
    <d v="2015-04-24T21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3.58333333333333"/>
    <n v="81.776315789473685"/>
    <x v="1"/>
    <s v="plays"/>
    <x v="3424"/>
    <d v="2015-02-05T06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2.97033333333333"/>
    <n v="297.02980769230766"/>
    <x v="1"/>
    <s v="plays"/>
    <x v="3425"/>
    <d v="2014-10-04T14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.13333333333334"/>
    <n v="46.609195402298852"/>
    <x v="1"/>
    <s v="plays"/>
    <x v="3426"/>
    <d v="2014-09-21T02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4137931034484"/>
    <x v="1"/>
    <s v="plays"/>
    <x v="3427"/>
    <d v="2014-07-02T15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2.75"/>
    <n v="40.294117647058826"/>
    <x v="1"/>
    <s v="plays"/>
    <x v="3428"/>
    <d v="2015-02-28T17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9"/>
    <d v="2016-11-02T00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8.54949999999998"/>
    <n v="30.152638888888887"/>
    <x v="1"/>
    <s v="plays"/>
    <x v="3430"/>
    <d v="2014-07-30T22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38095238095241"/>
    <x v="1"/>
    <s v="plays"/>
    <x v="3431"/>
    <d v="2014-08-18T17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09.65"/>
    <n v="52.214285714285715"/>
    <x v="1"/>
    <s v="plays"/>
    <x v="3432"/>
    <d v="2016-02-05T22:00:00"/>
  </r>
  <r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.26315789473684"/>
    <n v="134.1549295774648"/>
    <x v="1"/>
    <s v="plays"/>
    <x v="3433"/>
    <d v="2014-06-17T03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5.55"/>
    <n v="62.827380952380949"/>
    <x v="1"/>
    <s v="plays"/>
    <x v="3434"/>
    <d v="2014-07-10T09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"/>
    <n v="58.94736842105263"/>
    <x v="1"/>
    <s v="plays"/>
    <x v="3435"/>
    <d v="2016-08-07T03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5.9"/>
    <n v="143.1081081081081"/>
    <x v="1"/>
    <s v="plays"/>
    <x v="3436"/>
    <d v="2014-08-21T16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66666666666671"/>
    <x v="1"/>
    <s v="plays"/>
    <x v="3437"/>
    <d v="2015-08-19T17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.2"/>
    <n v="186.07142857142858"/>
    <x v="1"/>
    <s v="plays"/>
    <x v="3438"/>
    <d v="2015-05-02T21:00:00"/>
  </r>
  <r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4.67833333333334"/>
    <n v="89.785555555555561"/>
    <x v="1"/>
    <s v="plays"/>
    <x v="3439"/>
    <d v="2016-01-19T04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.2184"/>
    <n v="64.157560975609755"/>
    <x v="1"/>
    <s v="plays"/>
    <x v="3440"/>
    <d v="2014-07-11T16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2.6"/>
    <n v="59.651162790697676"/>
    <x v="1"/>
    <s v="plays"/>
    <x v="3441"/>
    <d v="2015-11-13T20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2"/>
    <d v="2015-05-30T20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5.5"/>
    <n v="41.222222222222221"/>
    <x v="1"/>
    <s v="plays"/>
    <x v="3443"/>
    <d v="2014-09-09T12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4"/>
    <d v="2016-06-08T13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16129032258064"/>
    <x v="1"/>
    <s v="plays"/>
    <x v="3445"/>
    <d v="2015-10-23T12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.2"/>
    <n v="43.28"/>
    <x v="1"/>
    <s v="plays"/>
    <x v="3446"/>
    <d v="2015-02-05T12:20:00"/>
  </r>
  <r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7.8"/>
    <n v="77"/>
    <x v="1"/>
    <s v="plays"/>
    <x v="3447"/>
    <d v="2016-03-18T20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09.76190476190476"/>
    <n v="51.222222222222221"/>
    <x v="1"/>
    <s v="plays"/>
    <x v="3448"/>
    <d v="2014-12-17T02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0.625"/>
    <n v="68.25"/>
    <x v="1"/>
    <s v="plays"/>
    <x v="3449"/>
    <d v="2016-07-09T04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7179487179485"/>
    <x v="1"/>
    <s v="plays"/>
    <x v="3450"/>
    <d v="2015-04-02T15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.23076923076923"/>
    <n v="41.125"/>
    <x v="1"/>
    <s v="plays"/>
    <x v="3451"/>
    <d v="2015-04-21T17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.19999999999999"/>
    <n v="41.405405405405403"/>
    <x v="1"/>
    <s v="plays"/>
    <x v="3452"/>
    <d v="2014-07-23T03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.33333333333334"/>
    <n v="27.5"/>
    <x v="1"/>
    <s v="plays"/>
    <x v="3453"/>
    <d v="2016-08-13T23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0.71428571428571"/>
    <n v="33.571428571428569"/>
    <x v="1"/>
    <s v="plays"/>
    <x v="3454"/>
    <d v="2014-07-31T16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0.65"/>
    <n v="145.86956521739131"/>
    <x v="1"/>
    <s v="plays"/>
    <x v="3455"/>
    <d v="2016-10-13T18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.3"/>
    <n v="358.6875"/>
    <x v="1"/>
    <s v="plays"/>
    <x v="3456"/>
    <d v="2014-08-01T06:59:00"/>
  </r>
  <r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.19999999999999"/>
    <n v="50.981818181818184"/>
    <x v="1"/>
    <s v="plays"/>
    <x v="3457"/>
    <d v="2015-02-12T05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.33537832310839"/>
    <n v="45.037037037037038"/>
    <x v="1"/>
    <s v="plays"/>
    <x v="3458"/>
    <d v="2015-02-03T04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.2"/>
    <n v="17.527777777777779"/>
    <x v="1"/>
    <s v="plays"/>
    <x v="3459"/>
    <d v="2016-05-20T11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60"/>
    <d v="2014-08-15T12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16666666666664"/>
    <x v="1"/>
    <s v="plays"/>
    <x v="3461"/>
    <d v="2016-10-29T03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05882352941178"/>
    <x v="1"/>
    <s v="plays"/>
    <x v="3462"/>
    <d v="2015-07-10T18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.38"/>
    <n v="90.684210526315795"/>
    <x v="1"/>
    <s v="plays"/>
    <x v="3463"/>
    <d v="2016-10-11T03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.3236"/>
    <n v="55.012688172043013"/>
    <x v="1"/>
    <s v="plays"/>
    <x v="3464"/>
    <d v="2016-08-23T03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2222222222221"/>
    <x v="1"/>
    <s v="plays"/>
    <x v="3465"/>
    <d v="2015-08-09T16:00:00"/>
  </r>
  <r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.14285714285714"/>
    <n v="72.950819672131146"/>
    <x v="1"/>
    <s v="plays"/>
    <x v="3466"/>
    <d v="2016-04-19T23:27:30"/>
  </r>
  <r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68085106382972"/>
    <x v="1"/>
    <s v="plays"/>
    <x v="3467"/>
    <d v="2015-03-20T15:07:12"/>
  </r>
  <r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1.78"/>
    <n v="716.35294117647061"/>
    <x v="1"/>
    <s v="plays"/>
    <x v="3468"/>
    <d v="2016-09-21T03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.39285714285714"/>
    <n v="50.396825396825399"/>
    <x v="1"/>
    <s v="plays"/>
    <x v="3469"/>
    <d v="2016-04-28T15:24:05"/>
  </r>
  <r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66666666666664"/>
    <x v="1"/>
    <s v="plays"/>
    <x v="3470"/>
    <d v="2016-07-15T21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4.6"/>
    <n v="35.766666666666666"/>
    <x v="1"/>
    <s v="plays"/>
    <x v="3471"/>
    <d v="2014-08-31T20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.05"/>
    <n v="88.739130434782609"/>
    <x v="1"/>
    <s v="plays"/>
    <x v="3472"/>
    <d v="2014-11-06T05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848484848485"/>
    <x v="1"/>
    <s v="plays"/>
    <x v="3473"/>
    <d v="2015-03-20T20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4871794871796"/>
    <x v="1"/>
    <s v="plays"/>
    <x v="3474"/>
    <d v="2016-07-20T12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.33333333333333"/>
    <n v="20"/>
    <x v="1"/>
    <s v="plays"/>
    <x v="3475"/>
    <d v="2014-11-03T00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6"/>
    <d v="2014-10-27T03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.33333333333333"/>
    <n v="53.230769230769234"/>
    <x v="1"/>
    <s v="plays"/>
    <x v="3477"/>
    <d v="2015-05-17T03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2.85"/>
    <n v="39.596491228070178"/>
    <x v="1"/>
    <s v="plays"/>
    <x v="3478"/>
    <d v="2015-03-16T21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7.86666666666666"/>
    <n v="34.25"/>
    <x v="1"/>
    <s v="plays"/>
    <x v="3479"/>
    <d v="2014-06-21T20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2.66666666666666"/>
    <n v="164.61538461538461"/>
    <x v="1"/>
    <s v="plays"/>
    <x v="3480"/>
    <d v="2015-07-10T21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8.8"/>
    <n v="125.05263157894737"/>
    <x v="1"/>
    <s v="plays"/>
    <x v="3481"/>
    <d v="2015-01-02T05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.33333333333334"/>
    <n v="51.875"/>
    <x v="1"/>
    <s v="plays"/>
    <x v="3482"/>
    <d v="2014-07-06T18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59.9402985074627"/>
    <n v="40.285714285714285"/>
    <x v="1"/>
    <s v="plays"/>
    <x v="3483"/>
    <d v="2014-07-03T16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.24"/>
    <n v="64.909090909090907"/>
    <x v="1"/>
    <s v="plays"/>
    <x v="3484"/>
    <d v="2016-06-15T18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0.60606060606061"/>
    <n v="55.333333333333336"/>
    <x v="1"/>
    <s v="plays"/>
    <x v="3485"/>
    <d v="2016-02-02T16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.19999999999999"/>
    <n v="83.142857142857139"/>
    <x v="1"/>
    <s v="plays"/>
    <x v="3486"/>
    <d v="2015-06-03T06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7.75"/>
    <n v="38.712121212121211"/>
    <x v="1"/>
    <s v="plays"/>
    <x v="3487"/>
    <d v="2015-06-24T22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.2"/>
    <n v="125.37931034482759"/>
    <x v="1"/>
    <s v="plays"/>
    <x v="3488"/>
    <d v="2015-04-17T16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2.7"/>
    <n v="78.263888888888886"/>
    <x v="1"/>
    <s v="plays"/>
    <x v="3489"/>
    <d v="2014-05-24T21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7.5"/>
    <n v="47.222222222222221"/>
    <x v="1"/>
    <s v="plays"/>
    <x v="3490"/>
    <d v="2016-04-13T19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.19999999999999"/>
    <n v="79.099999999999994"/>
    <x v="1"/>
    <s v="plays"/>
    <x v="3491"/>
    <d v="2015-05-18T05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.26894736842105"/>
    <n v="114.29199999999999"/>
    <x v="1"/>
    <s v="plays"/>
    <x v="3492"/>
    <d v="2015-10-26T00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4137931034484"/>
    <x v="1"/>
    <s v="plays"/>
    <x v="3493"/>
    <d v="2014-08-17T05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6923076923077"/>
    <x v="1"/>
    <s v="plays"/>
    <x v="3494"/>
    <d v="2016-11-26T06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6.86"/>
    <n v="74.208333333333329"/>
    <x v="1"/>
    <s v="plays"/>
    <x v="3495"/>
    <d v="2014-11-01T17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.4"/>
    <n v="47.846153846153847"/>
    <x v="1"/>
    <s v="plays"/>
    <x v="3496"/>
    <d v="2016-09-11T20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8.70406189555126"/>
    <n v="34.408163265306122"/>
    <x v="1"/>
    <s v="plays"/>
    <x v="3497"/>
    <d v="2016-06-02T22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.42424242424242"/>
    <n v="40.238095238095241"/>
    <x v="1"/>
    <s v="plays"/>
    <x v="3498"/>
    <d v="2016-05-28T21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5.5"/>
    <n v="60.285714285714285"/>
    <x v="1"/>
    <s v="plays"/>
    <x v="3499"/>
    <d v="2015-07-01T06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.3"/>
    <n v="25.30952380952381"/>
    <x v="1"/>
    <s v="plays"/>
    <x v="3500"/>
    <d v="2016-03-07T04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0.66666666666667"/>
    <n v="35.952380952380949"/>
    <x v="1"/>
    <s v="plays"/>
    <x v="3501"/>
    <d v="2015-09-11T18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.4"/>
    <n v="136"/>
    <x v="1"/>
    <s v="plays"/>
    <x v="3502"/>
    <d v="2016-03-16T03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7.56"/>
    <n v="70.763157894736835"/>
    <x v="1"/>
    <s v="plays"/>
    <x v="3503"/>
    <d v="2016-07-24T11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4"/>
    <d v="2015-11-19T18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3.76"/>
    <n v="66.512820512820511"/>
    <x v="1"/>
    <s v="plays"/>
    <x v="3505"/>
    <d v="2014-05-13T04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1.5"/>
    <n v="105"/>
    <x v="1"/>
    <s v="plays"/>
    <x v="3506"/>
    <d v="2014-08-23T17:37:20"/>
  </r>
  <r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.4"/>
    <n v="145"/>
    <x v="1"/>
    <s v="plays"/>
    <x v="3507"/>
    <d v="2016-05-31T22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8"/>
    <d v="2016-05-10T21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.33333333333333"/>
    <n v="96.666666666666671"/>
    <x v="1"/>
    <s v="plays"/>
    <x v="3509"/>
    <d v="2014-11-21T04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0.55555555555556"/>
    <n v="60.333333333333336"/>
    <x v="1"/>
    <s v="plays"/>
    <x v="3510"/>
    <d v="2014-07-02T14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.2"/>
    <n v="79.89473684210526"/>
    <x v="1"/>
    <s v="plays"/>
    <x v="3511"/>
    <d v="2014-11-07T18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3529411764703"/>
    <x v="1"/>
    <s v="plays"/>
    <x v="3512"/>
    <d v="2015-04-23T11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.39285714285714"/>
    <n v="75.340909090909093"/>
    <x v="1"/>
    <s v="plays"/>
    <x v="3513"/>
    <d v="2014-06-04T04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"/>
    <n v="55"/>
    <x v="1"/>
    <s v="plays"/>
    <x v="3514"/>
    <d v="2015-02-02T04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2.66666666666667"/>
    <n v="66.956521739130437"/>
    <x v="1"/>
    <s v="plays"/>
    <x v="3515"/>
    <d v="2015-05-31T18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272727272728"/>
    <x v="1"/>
    <s v="plays"/>
    <x v="3516"/>
    <d v="2014-09-08T03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230769230768"/>
    <x v="1"/>
    <s v="plays"/>
    <x v="3517"/>
    <d v="2014-07-04T11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.04600000000001"/>
    <n v="50.020909090909093"/>
    <x v="1"/>
    <s v="plays"/>
    <x v="3518"/>
    <d v="2014-10-02T14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.35"/>
    <n v="72.392857142857139"/>
    <x v="1"/>
    <s v="plays"/>
    <x v="3519"/>
    <d v="2015-03-04T14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0.75"/>
    <n v="95.952380952380949"/>
    <x v="1"/>
    <s v="plays"/>
    <x v="3520"/>
    <d v="2015-09-06T13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.42857142857142"/>
    <n v="45.615384615384613"/>
    <x v="1"/>
    <s v="plays"/>
    <x v="3521"/>
    <d v="2014-09-29T08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29411764705884"/>
    <x v="1"/>
    <s v="plays"/>
    <x v="3522"/>
    <d v="2015-09-15T10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3.65"/>
    <n v="56.825000000000003"/>
    <x v="1"/>
    <s v="plays"/>
    <x v="3523"/>
    <d v="2016-09-25T23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1.56"/>
    <n v="137.24324324324326"/>
    <x v="1"/>
    <s v="plays"/>
    <x v="3524"/>
    <d v="2014-09-13T04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14285714285708"/>
    <x v="1"/>
    <s v="plays"/>
    <x v="3525"/>
    <d v="2015-08-09T16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6"/>
    <d v="2016-04-28T05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6.91666666666667"/>
    <n v="81.569767441860463"/>
    <x v="1"/>
    <s v="plays"/>
    <x v="3527"/>
    <d v="2015-07-11T03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.15151515151516"/>
    <n v="45.108108108108105"/>
    <x v="1"/>
    <s v="plays"/>
    <x v="3528"/>
    <d v="2017-01-18T12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66666666666664"/>
    <x v="1"/>
    <s v="plays"/>
    <x v="3529"/>
    <d v="2015-07-13T01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30"/>
    <d v="2016-04-10T20:00:00"/>
  </r>
  <r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0769230769234"/>
    <x v="1"/>
    <s v="plays"/>
    <x v="3531"/>
    <d v="2016-06-30T15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8.95833333333333"/>
    <n v="42.296296296296298"/>
    <x v="1"/>
    <s v="plays"/>
    <x v="3532"/>
    <d v="2014-09-18T03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.2"/>
    <n v="78.875"/>
    <x v="1"/>
    <s v="plays"/>
    <x v="3533"/>
    <d v="2015-11-11T19:16:07"/>
  </r>
  <r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.19999999999999"/>
    <n v="38.284313725490193"/>
    <x v="1"/>
    <s v="plays"/>
    <x v="3534"/>
    <d v="2015-10-01T15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.15"/>
    <n v="44.847826086956523"/>
    <x v="1"/>
    <s v="plays"/>
    <x v="3535"/>
    <d v="2015-10-02T18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.33333333333334"/>
    <n v="13.529411764705882"/>
    <x v="1"/>
    <s v="plays"/>
    <x v="3536"/>
    <d v="2015-12-20T11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.44444444444446"/>
    <n v="43.5"/>
    <x v="1"/>
    <s v="plays"/>
    <x v="3537"/>
    <d v="2014-11-17T07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.44999999999999"/>
    <n v="30.951807228915662"/>
    <x v="1"/>
    <s v="plays"/>
    <x v="3538"/>
    <d v="2016-08-17T10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19.66666666666667"/>
    <n v="55.230769230769234"/>
    <x v="1"/>
    <s v="plays"/>
    <x v="3539"/>
    <d v="2016-09-08T18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25"/>
    <x v="1"/>
    <s v="plays"/>
    <x v="3540"/>
    <d v="2016-06-26T00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75"/>
    <x v="1"/>
    <s v="plays"/>
    <x v="3541"/>
    <d v="2015-08-31T17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.23636363636363"/>
    <n v="66.152941176470591"/>
    <x v="1"/>
    <s v="plays"/>
    <x v="3542"/>
    <d v="2014-09-07T14:23:42"/>
  </r>
  <r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4.66666666666667"/>
    <n v="54.137931034482762"/>
    <x v="1"/>
    <s v="plays"/>
    <x v="3543"/>
    <d v="2015-06-25T18:07:39"/>
  </r>
  <r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6666666666667"/>
    <x v="1"/>
    <s v="plays"/>
    <x v="3544"/>
    <d v="2015-03-07T19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.4"/>
    <n v="31.375"/>
    <x v="1"/>
    <s v="plays"/>
    <x v="3545"/>
    <d v="2015-04-11T19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.27272727272727"/>
    <n v="59.210526315789473"/>
    <x v="1"/>
    <s v="plays"/>
    <x v="3546"/>
    <d v="2015-04-01T03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.40928571428572"/>
    <n v="119.17633928571429"/>
    <x v="1"/>
    <s v="plays"/>
    <x v="3547"/>
    <d v="2016-05-14T03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1.9047619047619"/>
    <n v="164.61538461538461"/>
    <x v="1"/>
    <s v="plays"/>
    <x v="3548"/>
    <d v="2016-03-05T01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85714285714285"/>
    <x v="1"/>
    <s v="plays"/>
    <x v="3549"/>
    <d v="2015-09-04T09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4.8"/>
    <n v="40.9375"/>
    <x v="1"/>
    <s v="plays"/>
    <x v="3550"/>
    <d v="2016-05-02T21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1.83333333333333"/>
    <n v="61.1"/>
    <x v="1"/>
    <s v="plays"/>
    <x v="3551"/>
    <d v="2014-05-22T22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2"/>
    <d v="2014-06-28T14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.27272727272727"/>
    <n v="56.20192307692308"/>
    <x v="1"/>
    <s v="plays"/>
    <x v="3553"/>
    <d v="2015-08-12T00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.4222"/>
    <n v="107.00207547169811"/>
    <x v="1"/>
    <s v="plays"/>
    <x v="3554"/>
    <d v="2015-02-11T17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2857142857142"/>
    <x v="1"/>
    <s v="plays"/>
    <x v="3555"/>
    <d v="2016-11-17T11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.45454545454545"/>
    <n v="110.5"/>
    <x v="1"/>
    <s v="plays"/>
    <x v="3556"/>
    <d v="2014-08-17T15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.036"/>
    <n v="179.27598566308242"/>
    <x v="1"/>
    <s v="plays"/>
    <x v="3557"/>
    <d v="2014-05-05T06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0909090909091"/>
    <x v="1"/>
    <s v="plays"/>
    <x v="3558"/>
    <d v="2015-06-26T21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3.5"/>
    <n v="43.125"/>
    <x v="1"/>
    <s v="plays"/>
    <x v="3559"/>
    <d v="2015-07-31T08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.4375"/>
    <n v="46.891891891891895"/>
    <x v="1"/>
    <s v="plays"/>
    <x v="3560"/>
    <d v="2015-05-27T02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.4"/>
    <n v="47.407407407407405"/>
    <x v="1"/>
    <s v="plays"/>
    <x v="3561"/>
    <d v="2015-08-05T18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8.88888888888889"/>
    <n v="15.129032258064516"/>
    <x v="1"/>
    <s v="plays"/>
    <x v="3562"/>
    <d v="2016-03-13T22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.49000000000001"/>
    <n v="21.098000000000003"/>
    <x v="1"/>
    <s v="plays"/>
    <x v="3563"/>
    <d v="2016-08-01T19:00:00"/>
  </r>
  <r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0.5"/>
    <n v="59.117647058823529"/>
    <x v="1"/>
    <s v="plays"/>
    <x v="3564"/>
    <d v="2015-10-05T16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0.55555555555554"/>
    <n v="97.916666666666671"/>
    <x v="1"/>
    <s v="plays"/>
    <x v="3565"/>
    <d v="2014-12-31T17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4.75"/>
    <n v="55.131578947368418"/>
    <x v="1"/>
    <s v="plays"/>
    <x v="3566"/>
    <d v="2015-01-23T12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8.8"/>
    <n v="26.536585365853657"/>
    <x v="1"/>
    <s v="plays"/>
    <x v="3567"/>
    <d v="2015-06-10T19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"/>
    <n v="58.421052631578945"/>
    <x v="1"/>
    <s v="plays"/>
    <x v="3568"/>
    <d v="2014-09-17T17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.48"/>
    <n v="122.53658536585365"/>
    <x v="1"/>
    <s v="plays"/>
    <x v="3569"/>
    <d v="2015-01-08T16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.35"/>
    <n v="87.961538461538467"/>
    <x v="1"/>
    <s v="plays"/>
    <x v="3570"/>
    <d v="2014-12-31T07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.06666666666666"/>
    <n v="73.239999999999995"/>
    <x v="1"/>
    <s v="plays"/>
    <x v="3571"/>
    <d v="2014-10-30T20:36:53"/>
  </r>
  <r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55555555555557"/>
    <x v="1"/>
    <s v="plays"/>
    <x v="3572"/>
    <d v="2015-06-21T13:41:22"/>
  </r>
  <r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2.8"/>
    <n v="39.53846153846154"/>
    <x v="1"/>
    <s v="plays"/>
    <x v="3573"/>
    <d v="2014-11-08T10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.12068965517241"/>
    <n v="136.77777777777777"/>
    <x v="1"/>
    <s v="plays"/>
    <x v="3574"/>
    <d v="2014-11-13T23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.33"/>
    <n v="99.343137254901961"/>
    <x v="1"/>
    <s v="plays"/>
    <x v="3575"/>
    <d v="2016-08-11T03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6"/>
    <d v="2016-12-05T14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88888888888889"/>
    <x v="1"/>
    <s v="plays"/>
    <x v="3577"/>
    <d v="2015-04-26T06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.01333333333334"/>
    <n v="40.545945945945945"/>
    <x v="1"/>
    <s v="plays"/>
    <x v="3578"/>
    <d v="2016-04-30T17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4285714285715"/>
    <x v="1"/>
    <s v="plays"/>
    <x v="3579"/>
    <d v="2016-03-31T17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3.88888888888889"/>
    <n v="37.962962962962962"/>
    <x v="1"/>
    <s v="plays"/>
    <x v="3580"/>
    <d v="2015-03-01T04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3333333333336"/>
    <x v="1"/>
    <s v="plays"/>
    <x v="3581"/>
    <d v="2014-07-30T11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1428571428569"/>
    <x v="1"/>
    <s v="plays"/>
    <x v="3582"/>
    <d v="2016-04-05T02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8.5"/>
    <n v="135.625"/>
    <x v="1"/>
    <s v="plays"/>
    <x v="3583"/>
    <d v="2016-04-18T09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5.5"/>
    <n v="30.9375"/>
    <x v="1"/>
    <s v="plays"/>
    <x v="3584"/>
    <d v="2015-07-13T07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.11764705882354"/>
    <n v="176.08695652173913"/>
    <x v="1"/>
    <s v="plays"/>
    <x v="3585"/>
    <d v="2014-12-21T17:11:30"/>
  </r>
  <r>
    <s v="See Theatre In A New Light"/>
    <n v="7500"/>
    <n v="8207"/>
    <x v="0"/>
    <s v="US"/>
    <s v="USD"/>
    <n v="1474649070"/>
    <n v="1469465070"/>
    <x v="0"/>
    <n v="54"/>
    <x v="0"/>
    <s v="theater/plays"/>
    <n v="109.42666666666666"/>
    <n v="151.9814814814815"/>
    <x v="1"/>
    <s v="plays"/>
    <x v="3586"/>
    <d v="2016-09-23T16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6.6"/>
    <n v="22.607142857142858"/>
    <x v="1"/>
    <s v="plays"/>
    <x v="3587"/>
    <d v="2016-06-27T19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0.5"/>
    <n v="18.272727272727273"/>
    <x v="1"/>
    <s v="plays"/>
    <x v="3588"/>
    <d v="2015-04-29T23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7.5"/>
    <n v="82.258064516129039"/>
    <x v="1"/>
    <s v="plays"/>
    <x v="3589"/>
    <d v="2015-05-26T15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.06"/>
    <n v="68.534246575342465"/>
    <x v="1"/>
    <s v="plays"/>
    <x v="3590"/>
    <d v="2014-10-20T08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55555555555557"/>
    <x v="1"/>
    <s v="plays"/>
    <x v="3591"/>
    <d v="2015-01-24T04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.25"/>
    <n v="72.714285714285708"/>
    <x v="1"/>
    <s v="plays"/>
    <x v="3592"/>
    <d v="2015-02-11T04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0.63333333333334"/>
    <n v="77.186046511627907"/>
    <x v="1"/>
    <s v="plays"/>
    <x v="3593"/>
    <d v="2015-01-05T20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5.9375"/>
    <n v="55.972222222222221"/>
    <x v="1"/>
    <s v="plays"/>
    <x v="3594"/>
    <d v="2016-09-04T01:36:22"/>
  </r>
  <r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8.5"/>
    <n v="49.693548387096776"/>
    <x v="1"/>
    <s v="plays"/>
    <x v="3595"/>
    <d v="2015-03-13T06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7.72727272727273"/>
    <n v="79"/>
    <x v="1"/>
    <s v="plays"/>
    <x v="3596"/>
    <d v="2014-08-26T17:09:42"/>
  </r>
  <r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2.6"/>
    <n v="77.727272727272734"/>
    <x v="1"/>
    <s v="plays"/>
    <x v="3597"/>
    <d v="2016-03-03T05:59:00"/>
  </r>
  <r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.1"/>
    <n v="40.777777777777779"/>
    <x v="1"/>
    <s v="plays"/>
    <x v="3598"/>
    <d v="2014-09-03T04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1764705882355"/>
    <x v="1"/>
    <s v="plays"/>
    <x v="3599"/>
    <d v="2015-08-30T00:00:00"/>
  </r>
  <r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600"/>
    <d v="2016-10-13T20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.35"/>
    <n v="39.377358490566039"/>
    <x v="1"/>
    <s v="plays"/>
    <x v="3601"/>
    <d v="2015-01-16T23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.05"/>
    <n v="81.673469387755105"/>
    <x v="1"/>
    <s v="plays"/>
    <x v="3602"/>
    <d v="2016-05-17T21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0.66666666666666"/>
    <n v="44.912280701754383"/>
    <x v="1"/>
    <s v="plays"/>
    <x v="3603"/>
    <d v="2015-11-05T21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2.83333333333333"/>
    <n v="49.05797101449275"/>
    <x v="1"/>
    <s v="plays"/>
    <x v="3604"/>
    <d v="2016-04-29T06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66666666666668"/>
    <x v="1"/>
    <s v="plays"/>
    <x v="3605"/>
    <d v="2016-02-13T19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.26666666666668"/>
    <n v="61.0625"/>
    <x v="1"/>
    <s v="plays"/>
    <x v="3606"/>
    <d v="2016-08-14T14:30:57"/>
  </r>
  <r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.45454545454545"/>
    <n v="29"/>
    <x v="1"/>
    <s v="plays"/>
    <x v="3607"/>
    <d v="2015-12-15T00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2962962962963"/>
    <x v="1"/>
    <s v="plays"/>
    <x v="3608"/>
    <d v="2016-06-17T14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.31632653061226"/>
    <n v="143.0952380952381"/>
    <x v="1"/>
    <s v="plays"/>
    <x v="3609"/>
    <d v="2016-03-30T22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.30000000000001"/>
    <n v="52.354838709677416"/>
    <x v="1"/>
    <s v="plays"/>
    <x v="3610"/>
    <d v="2015-08-17T10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66666666666671"/>
    <x v="1"/>
    <s v="plays"/>
    <x v="3611"/>
    <d v="2015-04-08T08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.4"/>
    <n v="126.66666666666667"/>
    <x v="1"/>
    <s v="plays"/>
    <x v="3612"/>
    <d v="2014-06-09T17:26:51"/>
  </r>
  <r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3"/>
    <d v="2014-06-28T14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0.8"/>
    <n v="35.492957746478872"/>
    <x v="1"/>
    <s v="plays"/>
    <x v="3614"/>
    <d v="2015-06-19T01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6.8"/>
    <n v="37.083333333333336"/>
    <x v="1"/>
    <s v="plays"/>
    <x v="3615"/>
    <d v="2015-12-10T14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4.8"/>
    <n v="69.333333333333329"/>
    <x v="1"/>
    <s v="plays"/>
    <x v="3616"/>
    <d v="2015-03-19T21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8.91891891891892"/>
    <n v="17.254901960784313"/>
    <x v="1"/>
    <s v="plays"/>
    <x v="3617"/>
    <d v="2017-02-28T00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1428571428569"/>
    <x v="1"/>
    <s v="plays"/>
    <x v="3618"/>
    <d v="2015-06-03T15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3"/>
    <n v="66.470588235294116"/>
    <x v="1"/>
    <s v="plays"/>
    <x v="3619"/>
    <d v="2016-11-19T22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.19047619047619"/>
    <n v="56.065989847715734"/>
    <x v="1"/>
    <s v="plays"/>
    <x v="3620"/>
    <d v="2015-03-05T04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09.73333333333333"/>
    <n v="47.028571428571432"/>
    <x v="1"/>
    <s v="plays"/>
    <x v="3621"/>
    <d v="2016-09-30T21:00:00"/>
  </r>
  <r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.099"/>
    <n v="47.666190476190479"/>
    <x v="1"/>
    <s v="plays"/>
    <x v="3622"/>
    <d v="2014-09-28T03:23:00"/>
  </r>
  <r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35294117647058"/>
    <x v="1"/>
    <s v="plays"/>
    <x v="3623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4.93333333333334"/>
    <n v="80.717948717948715"/>
    <x v="1"/>
    <s v="plays"/>
    <x v="3624"/>
    <d v="2016-08-23T18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2.66666666666667"/>
    <n v="39.487179487179489"/>
    <x v="1"/>
    <s v="plays"/>
    <x v="3625"/>
    <d v="2015-07-02T15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1.825"/>
    <n v="84.854166666666671"/>
    <x v="1"/>
    <s v="plays"/>
    <x v="3626"/>
    <d v="2014-08-16T16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65517241379317"/>
    <x v="1"/>
    <s v="plays"/>
    <x v="3627"/>
    <d v="2016-05-21T03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n v="0"/>
    <x v="1"/>
    <s v="musical"/>
    <x v="3628"/>
    <d v="2015-12-13T20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2.0000000000000001E-4"/>
    <n v="1"/>
    <x v="1"/>
    <s v="musical"/>
    <x v="3629"/>
    <d v="2016-05-05T17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3E-2"/>
    <n v="1"/>
    <x v="1"/>
    <s v="musical"/>
    <x v="3630"/>
    <d v="2014-11-29T21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.023391812865498"/>
    <n v="147.88135593220338"/>
    <x v="1"/>
    <s v="musical"/>
    <x v="3631"/>
    <d v="2014-09-23T03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2"/>
    <d v="2014-11-23T22:29:09"/>
  </r>
  <r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.24"/>
    <n v="56.838709677419352"/>
    <x v="1"/>
    <s v="musical"/>
    <x v="3633"/>
    <d v="2016-11-19T01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7"/>
    <n v="176.94444444444446"/>
    <x v="1"/>
    <s v="musical"/>
    <x v="3634"/>
    <d v="2017-01-14T03:59:00"/>
  </r>
  <r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.457142857142856"/>
    <n v="127.6"/>
    <x v="1"/>
    <s v="musical"/>
    <x v="3635"/>
    <d v="2016-04-20T21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n v="0"/>
    <x v="1"/>
    <s v="musical"/>
    <x v="3636"/>
    <d v="2015-09-14T16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0.866666666666667"/>
    <n v="66.142857142857139"/>
    <x v="1"/>
    <s v="musical"/>
    <x v="3637"/>
    <d v="2015-01-01T16:48:55"/>
  </r>
  <r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59"/>
    <n v="108"/>
    <x v="1"/>
    <s v="musical"/>
    <x v="3638"/>
    <d v="2015-04-19T15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1E-3"/>
    <n v="1"/>
    <x v="1"/>
    <s v="musical"/>
    <x v="3639"/>
    <d v="2016-10-07T15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"/>
    <n v="18.333333333333332"/>
    <x v="1"/>
    <s v="musical"/>
    <x v="3640"/>
    <d v="2015-05-10T18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n v="0"/>
    <x v="1"/>
    <s v="musical"/>
    <x v="3641"/>
    <d v="2014-10-05T05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8"/>
    <n v="7.5"/>
    <x v="1"/>
    <s v="musical"/>
    <x v="3642"/>
    <d v="2015-11-30T17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n v="0"/>
    <x v="1"/>
    <s v="musical"/>
    <x v="3643"/>
    <d v="2015-11-17T04:27:19"/>
  </r>
  <r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.420000000000002"/>
    <n v="68.416666666666671"/>
    <x v="1"/>
    <s v="musical"/>
    <x v="3644"/>
    <d v="2016-03-08T04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.1"/>
    <n v="1"/>
    <x v="1"/>
    <s v="musical"/>
    <x v="3645"/>
    <d v="2016-11-22T00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6"/>
    <n v="60.125"/>
    <x v="1"/>
    <s v="musical"/>
    <x v="3646"/>
    <d v="2015-06-16T23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7"/>
    <d v="2016-09-30T17:58:47"/>
  </r>
  <r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.38249999999999"/>
    <n v="550.04109589041093"/>
    <x v="1"/>
    <s v="plays"/>
    <x v="3648"/>
    <d v="2014-10-05T07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9"/>
    <d v="2014-06-16T17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1764705882351"/>
    <x v="1"/>
    <s v="plays"/>
    <x v="3650"/>
    <d v="2016-02-02T11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77777777777779"/>
    <x v="1"/>
    <s v="plays"/>
    <x v="3651"/>
    <d v="2014-08-10T15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0.66666666666666"/>
    <n v="44.235294117647058"/>
    <x v="1"/>
    <s v="plays"/>
    <x v="3652"/>
    <d v="2016-08-25T03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0.5"/>
    <n v="60.909090909090907"/>
    <x v="1"/>
    <s v="plays"/>
    <x v="3653"/>
    <d v="2015-08-05T08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.4"/>
    <n v="68.84210526315789"/>
    <x v="1"/>
    <s v="plays"/>
    <x v="3654"/>
    <d v="2016-04-03T17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.26"/>
    <n v="73.582278481012665"/>
    <x v="1"/>
    <s v="plays"/>
    <x v="3655"/>
    <d v="2015-07-18T06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5.82"/>
    <n v="115.02173913043478"/>
    <x v="1"/>
    <s v="plays"/>
    <x v="3656"/>
    <d v="2017-02-01T22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0.75"/>
    <n v="110.75"/>
    <x v="1"/>
    <s v="plays"/>
    <x v="3657"/>
    <d v="2016-06-01T21:42:00"/>
  </r>
  <r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0.66666666666667"/>
    <n v="75.5"/>
    <x v="1"/>
    <s v="plays"/>
    <x v="3658"/>
    <d v="2014-07-02T03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.03333333333333"/>
    <n v="235.46153846153845"/>
    <x v="1"/>
    <s v="plays"/>
    <x v="3659"/>
    <d v="2015-03-19T14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3636363636363"/>
    <x v="1"/>
    <s v="plays"/>
    <x v="3660"/>
    <d v="2014-12-23T21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"/>
    <n v="92.5"/>
    <x v="1"/>
    <s v="plays"/>
    <x v="3661"/>
    <d v="2016-04-10T04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.425"/>
    <n v="202.85"/>
    <x v="1"/>
    <s v="plays"/>
    <x v="3662"/>
    <d v="2015-03-31T04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3"/>
    <d v="2016-12-21T11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.375"/>
    <n v="46.05263157894737"/>
    <x v="1"/>
    <s v="plays"/>
    <x v="3664"/>
    <d v="2016-06-16T05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.16129032258064"/>
    <n v="51"/>
    <x v="1"/>
    <s v="plays"/>
    <x v="3665"/>
    <d v="2015-10-28T19:54:00"/>
  </r>
  <r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78947368421051"/>
    <x v="1"/>
    <s v="plays"/>
    <x v="3666"/>
    <d v="2014-07-24T07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.17033333333333"/>
    <n v="53.363965517241382"/>
    <x v="1"/>
    <s v="plays"/>
    <x v="3667"/>
    <d v="2015-07-18T23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3.5"/>
    <n v="36.964285714285715"/>
    <x v="1"/>
    <s v="plays"/>
    <x v="3668"/>
    <d v="2015-07-23T18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.19999999999999"/>
    <n v="81.294117647058826"/>
    <x v="1"/>
    <s v="plays"/>
    <x v="3669"/>
    <d v="2015-06-11T16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09.54545454545455"/>
    <n v="20.083333333333332"/>
    <x v="1"/>
    <s v="plays"/>
    <x v="3670"/>
    <d v="2015-05-31T23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0.85714285714286"/>
    <n v="88.25"/>
    <x v="1"/>
    <s v="plays"/>
    <x v="3671"/>
    <d v="2014-07-21T03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1.53333333333333"/>
    <n v="53.438596491228068"/>
    <x v="1"/>
    <s v="plays"/>
    <x v="3672"/>
    <d v="2014-09-26T22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3.625"/>
    <n v="39.868421052631582"/>
    <x v="1"/>
    <s v="plays"/>
    <x v="3673"/>
    <d v="2014-11-05T12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129032258064"/>
    <x v="1"/>
    <s v="plays"/>
    <x v="3674"/>
    <d v="2016-09-03T20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3333333333332"/>
    <x v="1"/>
    <s v="plays"/>
    <x v="3675"/>
    <d v="2016-05-15T23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8.75"/>
    <n v="64.375"/>
    <x v="1"/>
    <s v="plays"/>
    <x v="3676"/>
    <d v="2014-09-12T19:34:44"/>
  </r>
  <r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2.90416666666667"/>
    <n v="62.052763819095475"/>
    <x v="1"/>
    <s v="plays"/>
    <x v="3677"/>
    <d v="2014-07-03T03:59:00"/>
  </r>
  <r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2.5"/>
    <n v="66.129032258064512"/>
    <x v="1"/>
    <s v="plays"/>
    <x v="3678"/>
    <d v="2015-05-31T12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.1"/>
    <n v="73.400000000000006"/>
    <x v="1"/>
    <s v="plays"/>
    <x v="3679"/>
    <d v="2014-07-01T04:59:00"/>
  </r>
  <r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2.76666666666667"/>
    <n v="99.5"/>
    <x v="1"/>
    <s v="plays"/>
    <x v="3680"/>
    <d v="2016-10-05T10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1.9"/>
    <n v="62.166666666666664"/>
    <x v="1"/>
    <s v="plays"/>
    <x v="3681"/>
    <d v="2016-01-15T15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.19999999999999"/>
    <n v="62.328358208955223"/>
    <x v="1"/>
    <s v="plays"/>
    <x v="3682"/>
    <d v="2014-06-16T06:59:00"/>
  </r>
  <r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0.85714285714286"/>
    <n v="58.787878787878789"/>
    <x v="1"/>
    <s v="plays"/>
    <x v="3683"/>
    <d v="2016-10-20T02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.06666666666666"/>
    <n v="45.347826086956523"/>
    <x v="1"/>
    <s v="plays"/>
    <x v="3684"/>
    <d v="2015-09-02T04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5.7"/>
    <n v="41.944444444444443"/>
    <x v="1"/>
    <s v="plays"/>
    <x v="3685"/>
    <d v="2014-05-19T21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.42857142857143"/>
    <n v="59.166666666666664"/>
    <x v="1"/>
    <s v="plays"/>
    <x v="3686"/>
    <d v="2015-08-29T03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.245"/>
    <n v="200.49"/>
    <x v="1"/>
    <s v="plays"/>
    <x v="3687"/>
    <d v="2014-06-27T05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.16666666666667"/>
    <n v="83.974358974358978"/>
    <x v="1"/>
    <s v="plays"/>
    <x v="3688"/>
    <d v="2014-08-08T18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.33333333333333"/>
    <n v="57.258064516129032"/>
    <x v="1"/>
    <s v="plays"/>
    <x v="3689"/>
    <d v="2015-06-21T22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4516129032256"/>
    <x v="1"/>
    <s v="plays"/>
    <x v="3690"/>
    <d v="2014-11-27T15:21:23"/>
  </r>
  <r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7.96"/>
    <n v="186.80291970802921"/>
    <x v="1"/>
    <s v="plays"/>
    <x v="3691"/>
    <d v="2015-03-02T04:59:00"/>
  </r>
  <r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17647058823536"/>
    <x v="1"/>
    <s v="plays"/>
    <x v="3692"/>
    <d v="2014-09-19T00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.12912912912913"/>
    <n v="30.714285714285715"/>
    <x v="1"/>
    <s v="plays"/>
    <x v="3693"/>
    <d v="2015-11-30T22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.42857142857143"/>
    <n v="62.666666666666664"/>
    <x v="1"/>
    <s v="plays"/>
    <x v="3694"/>
    <d v="2016-06-06T02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.125"/>
    <n v="121.36363636363636"/>
    <x v="1"/>
    <s v="plays"/>
    <x v="3695"/>
    <d v="2015-01-11T20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3589743589745"/>
    <x v="1"/>
    <s v="plays"/>
    <x v="3696"/>
    <d v="2015-02-13T14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7"/>
    <d v="2016-05-10T11:10:48"/>
  </r>
  <r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0.52"/>
    <n v="40.632352941176471"/>
    <x v="1"/>
    <s v="plays"/>
    <x v="3698"/>
    <d v="2016-03-02T19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0.8"/>
    <n v="63"/>
    <x v="1"/>
    <s v="plays"/>
    <x v="3699"/>
    <d v="2014-10-15T14:26:56"/>
  </r>
  <r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.2"/>
    <n v="33.666666666666664"/>
    <x v="1"/>
    <s v="plays"/>
    <x v="3700"/>
    <d v="2014-09-30T16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.33333333333333"/>
    <n v="38.589743589743591"/>
    <x v="1"/>
    <s v="plays"/>
    <x v="3701"/>
    <d v="2015-06-04T12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.16666666666667"/>
    <n v="155.95238095238096"/>
    <x v="1"/>
    <s v="plays"/>
    <x v="3702"/>
    <d v="2016-07-10T22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.42857142857143"/>
    <n v="43.2"/>
    <x v="1"/>
    <s v="plays"/>
    <x v="3703"/>
    <d v="2016-08-13T06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.33666666666667"/>
    <n v="15.148518518518518"/>
    <x v="1"/>
    <s v="plays"/>
    <x v="3704"/>
    <d v="2016-05-31T16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.46657233816767"/>
    <n v="83.571428571428569"/>
    <x v="1"/>
    <s v="plays"/>
    <x v="3705"/>
    <d v="2014-06-23T18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.33333333333333"/>
    <n v="140"/>
    <x v="1"/>
    <s v="plays"/>
    <x v="3706"/>
    <d v="2014-09-12T21:55:49"/>
  </r>
  <r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69565217391298"/>
    <x v="1"/>
    <s v="plays"/>
    <x v="3707"/>
    <d v="2016-07-22T05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46153846153847"/>
    <x v="1"/>
    <s v="plays"/>
    <x v="3708"/>
    <d v="2014-07-04T03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.25"/>
    <n v="30.928571428571427"/>
    <x v="1"/>
    <s v="plays"/>
    <x v="3709"/>
    <d v="2014-06-25T16:59:06"/>
  </r>
  <r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.15384615384616"/>
    <n v="67.962962962962962"/>
    <x v="1"/>
    <s v="plays"/>
    <x v="3710"/>
    <d v="2015-04-03T13:49:48"/>
  </r>
  <r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4"/>
    <n v="27.142857142857142"/>
    <x v="1"/>
    <s v="plays"/>
    <x v="3711"/>
    <d v="2014-06-15T16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3.73333333333332"/>
    <n v="110.86538461538461"/>
    <x v="1"/>
    <s v="plays"/>
    <x v="3712"/>
    <d v="2015-05-31T06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1.5"/>
    <n v="106.84210526315789"/>
    <x v="1"/>
    <s v="plays"/>
    <x v="3713"/>
    <d v="2016-06-04T17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.35"/>
    <n v="105.51546391752578"/>
    <x v="1"/>
    <s v="plays"/>
    <x v="3714"/>
    <d v="2015-05-26T03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2.57142857142857"/>
    <n v="132.96296296296296"/>
    <x v="1"/>
    <s v="plays"/>
    <x v="3715"/>
    <d v="2015-03-31T12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5.75"/>
    <n v="51.916666666666664"/>
    <x v="1"/>
    <s v="plays"/>
    <x v="3716"/>
    <d v="2016-01-21T21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0.75"/>
    <n v="310"/>
    <x v="1"/>
    <s v="plays"/>
    <x v="3717"/>
    <d v="2015-05-09T20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.4"/>
    <n v="26.021739130434781"/>
    <x v="1"/>
    <s v="plays"/>
    <x v="3718"/>
    <d v="2015-02-27T17:11:15"/>
  </r>
  <r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9"/>
    <d v="2015-06-22T17:31:06"/>
  </r>
  <r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4.51515151515152"/>
    <n v="86.224999999999994"/>
    <x v="1"/>
    <s v="plays"/>
    <x v="3720"/>
    <d v="2015-07-02T23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0.8"/>
    <n v="114.54545454545455"/>
    <x v="1"/>
    <s v="plays"/>
    <x v="3721"/>
    <d v="2014-11-05T23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.2"/>
    <n v="47.657142857142858"/>
    <x v="1"/>
    <s v="plays"/>
    <x v="3722"/>
    <d v="2016-02-11T22:59:00"/>
  </r>
  <r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.04444444444445"/>
    <n v="72.888888888888886"/>
    <x v="1"/>
    <s v="plays"/>
    <x v="3723"/>
    <d v="2014-11-30T19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2.54767441860466"/>
    <n v="49.545505617977533"/>
    <x v="1"/>
    <s v="plays"/>
    <x v="3724"/>
    <d v="2016-05-04T23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5"/>
    <d v="2016-02-18T21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8.70588235294116"/>
    <n v="62.586956521739133"/>
    <x v="1"/>
    <s v="plays"/>
    <x v="3726"/>
    <d v="2016-04-29T21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0.75"/>
    <n v="61.060606060606062"/>
    <x v="1"/>
    <s v="plays"/>
    <x v="3727"/>
    <d v="2016-10-20T04:55:00"/>
  </r>
  <r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"/>
    <n v="60.064516129032256"/>
    <x v="1"/>
    <s v="plays"/>
    <x v="3728"/>
    <d v="2015-08-19T04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"/>
    <n v="72.400000000000006"/>
    <x v="1"/>
    <s v="plays"/>
    <x v="3729"/>
    <d v="2015-03-23T03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30"/>
    <d v="2015-08-17T16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.272727272727273"/>
    <n v="51.666666666666664"/>
    <x v="1"/>
    <s v="plays"/>
    <x v="3731"/>
    <d v="2015-01-10T03:23:00"/>
  </r>
  <r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.411764705882353"/>
    <n v="32.75"/>
    <x v="1"/>
    <s v="plays"/>
    <x v="3732"/>
    <d v="2015-01-24T12:00:00"/>
  </r>
  <r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n v="0"/>
    <x v="1"/>
    <s v="plays"/>
    <x v="3733"/>
    <d v="2015-04-18T22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.466666666666665"/>
    <n v="61"/>
    <x v="1"/>
    <s v="plays"/>
    <x v="3734"/>
    <d v="2015-05-25T21:38:16"/>
  </r>
  <r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.333333333333334"/>
    <n v="10"/>
    <x v="1"/>
    <s v="plays"/>
    <x v="3735"/>
    <d v="2015-05-28T16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0.66666666666666663"/>
    <n v="10"/>
    <x v="1"/>
    <s v="plays"/>
    <x v="3736"/>
    <d v="2015-03-23T18:00:00"/>
  </r>
  <r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.428571428571427"/>
    <n v="37.5"/>
    <x v="1"/>
    <s v="plays"/>
    <x v="3737"/>
    <d v="2015-11-12T06:59:00"/>
  </r>
  <r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8"/>
    <d v="2014-07-15T22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.125"/>
    <n v="100.625"/>
    <x v="1"/>
    <s v="plays"/>
    <x v="3739"/>
    <d v="2016-07-17T10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7.899999999999999"/>
    <n v="25.571428571428573"/>
    <x v="1"/>
    <s v="plays"/>
    <x v="3740"/>
    <d v="2014-08-12T01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n v="0"/>
    <x v="1"/>
    <s v="plays"/>
    <x v="3741"/>
    <d v="2015-12-17T22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2"/>
    <d v="2014-09-06T05:09:04"/>
  </r>
  <r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n v="0"/>
    <x v="1"/>
    <s v="plays"/>
    <x v="3743"/>
    <d v="2014-07-03T17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n v="0"/>
    <x v="1"/>
    <s v="plays"/>
    <x v="3744"/>
    <d v="2014-07-05T03:59:00"/>
  </r>
  <r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5"/>
    <d v="2014-08-10T16:45:02"/>
  </r>
  <r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"/>
    <n v="202"/>
    <x v="1"/>
    <s v="plays"/>
    <x v="3746"/>
    <d v="2016-10-08T09:20:39"/>
  </r>
  <r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7"/>
    <d v="2015-07-05T22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3.52"/>
    <n v="99.538461538461533"/>
    <x v="1"/>
    <s v="musical"/>
    <x v="3748"/>
    <d v="2016-02-16T05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9"/>
    <d v="2016-04-29T03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.45"/>
    <n v="215.25"/>
    <x v="1"/>
    <s v="musical"/>
    <x v="3750"/>
    <d v="2015-02-10T07:59:00"/>
  </r>
  <r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2.6"/>
    <n v="120.54545454545455"/>
    <x v="1"/>
    <s v="musical"/>
    <x v="3751"/>
    <d v="2016-04-02T23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3"/>
    <n v="37.666666666666664"/>
    <x v="1"/>
    <s v="musical"/>
    <x v="3752"/>
    <d v="2016-10-16T21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.34"/>
    <n v="172.23333333333332"/>
    <x v="1"/>
    <s v="musical"/>
    <x v="3753"/>
    <d v="2015-06-03T00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111111111111"/>
    <x v="1"/>
    <s v="musical"/>
    <x v="3754"/>
    <d v="2014-07-26T04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29.63636363636363"/>
    <n v="25.464285714285715"/>
    <x v="1"/>
    <s v="musical"/>
    <x v="3755"/>
    <d v="2016-04-15T20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.11111111111111"/>
    <n v="267.64705882352939"/>
    <x v="1"/>
    <s v="musical"/>
    <x v="3756"/>
    <d v="2014-06-11T19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8.51428571428572"/>
    <n v="75.959999999999994"/>
    <x v="1"/>
    <s v="musical"/>
    <x v="3757"/>
    <d v="2014-12-01T20:25:15"/>
  </r>
  <r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.33333333333333"/>
    <n v="59.03846153846154"/>
    <x v="1"/>
    <s v="musical"/>
    <x v="3758"/>
    <d v="2014-05-19T05:00:00"/>
  </r>
  <r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.24425000000001"/>
    <n v="50.111022727272733"/>
    <x v="1"/>
    <s v="musical"/>
    <x v="3759"/>
    <d v="2015-08-26T02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.01540000000001"/>
    <n v="55.502967032967035"/>
    <x v="1"/>
    <s v="musical"/>
    <x v="3760"/>
    <d v="2014-05-05T12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6666666666666"/>
    <x v="1"/>
    <s v="musical"/>
    <x v="3761"/>
    <d v="2015-08-10T23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.24"/>
    <n v="47.428571428571431"/>
    <x v="1"/>
    <s v="musical"/>
    <x v="3762"/>
    <d v="2015-08-02T19:31:29"/>
  </r>
  <r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35064935064929"/>
    <x v="1"/>
    <s v="musical"/>
    <x v="3763"/>
    <d v="2015-04-01T17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55555555555557"/>
    <x v="1"/>
    <s v="musical"/>
    <x v="3764"/>
    <d v="2016-05-29T00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.45714285714286"/>
    <n v="74.224299065420567"/>
    <x v="1"/>
    <s v="musical"/>
    <x v="3765"/>
    <d v="2014-07-30T18:38:02"/>
  </r>
  <r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2.65009999999999"/>
    <n v="106.9271875"/>
    <x v="1"/>
    <s v="musical"/>
    <x v="3766"/>
    <d v="2014-07-03T04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6.75"/>
    <n v="41.696428571428569"/>
    <x v="1"/>
    <s v="musical"/>
    <x v="3767"/>
    <d v="2015-03-01T04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7.65274999999998"/>
    <n v="74.243275862068955"/>
    <x v="1"/>
    <s v="musical"/>
    <x v="3768"/>
    <d v="2014-06-12T17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3333333333329"/>
    <x v="1"/>
    <s v="musical"/>
    <x v="3769"/>
    <d v="2016-04-15T14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70"/>
    <d v="2015-06-13T22:20:10"/>
  </r>
  <r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1052631578945"/>
    <x v="1"/>
    <s v="musical"/>
    <x v="3771"/>
    <d v="2016-05-18T00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.2"/>
    <n v="166.96969696969697"/>
    <x v="1"/>
    <s v="musical"/>
    <x v="3772"/>
    <d v="2016-11-29T06:00:00"/>
  </r>
  <r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.2"/>
    <n v="94.912280701754383"/>
    <x v="1"/>
    <s v="musical"/>
    <x v="3773"/>
    <d v="2016-11-15T02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4"/>
    <d v="2015-04-09T19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.25"/>
    <n v="143.21428571428572"/>
    <x v="1"/>
    <s v="musical"/>
    <x v="3775"/>
    <d v="2015-04-09T04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6.71250000000001"/>
    <n v="90.819148936170208"/>
    <x v="1"/>
    <s v="musical"/>
    <x v="3776"/>
    <d v="2014-08-01T01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.19999999999999"/>
    <n v="48.542372881355931"/>
    <x v="1"/>
    <s v="musical"/>
    <x v="3777"/>
    <d v="2014-09-27T04:00:00"/>
  </r>
  <r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.04166666666667"/>
    <n v="70.027777777777771"/>
    <x v="1"/>
    <s v="musical"/>
    <x v="3778"/>
    <d v="2015-02-14T19:39:40"/>
  </r>
  <r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3.98"/>
    <n v="135.62608695652173"/>
    <x v="1"/>
    <s v="musical"/>
    <x v="3779"/>
    <d v="2016-03-26T16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80"/>
    <d v="2015-07-13T20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09.66666666666667"/>
    <n v="94.90384615384616"/>
    <x v="1"/>
    <s v="musical"/>
    <x v="3781"/>
    <d v="2014-09-08T21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1.75"/>
    <n v="75.370370370370367"/>
    <x v="1"/>
    <s v="musical"/>
    <x v="3782"/>
    <d v="2016-07-24T23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8.91666666666666"/>
    <n v="64.458333333333329"/>
    <x v="1"/>
    <s v="musical"/>
    <x v="3783"/>
    <d v="2016-03-15T16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5"/>
    <n v="115"/>
    <x v="1"/>
    <s v="musical"/>
    <x v="3784"/>
    <d v="2016-07-10T23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0.75"/>
    <n v="100.5"/>
    <x v="1"/>
    <s v="musical"/>
    <x v="3785"/>
    <d v="2016-08-02T10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0.96666666666667"/>
    <n v="93.774647887323937"/>
    <x v="1"/>
    <s v="musical"/>
    <x v="3786"/>
    <d v="2016-05-27T00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.28571428571429"/>
    <n v="35.1"/>
    <x v="1"/>
    <s v="musical"/>
    <x v="3787"/>
    <d v="2015-07-11T03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0.66666666666666663"/>
    <n v="500"/>
    <x v="1"/>
    <s v="musical"/>
    <x v="3788"/>
    <d v="2015-12-23T16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"/>
    <n v="29"/>
    <x v="1"/>
    <s v="musical"/>
    <x v="3789"/>
    <d v="2015-06-15T19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n v="0"/>
    <x v="1"/>
    <s v="musical"/>
    <x v="3790"/>
    <d v="2016-11-22T17:00:23"/>
  </r>
  <r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n v="0"/>
    <x v="1"/>
    <s v="musical"/>
    <x v="3791"/>
    <d v="2014-07-06T16:36:32"/>
  </r>
  <r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.28000000000000003"/>
    <n v="17.5"/>
    <x v="1"/>
    <s v="musical"/>
    <x v="3792"/>
    <d v="2015-07-15T10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59.657142857142858"/>
    <n v="174"/>
    <x v="1"/>
    <s v="musical"/>
    <x v="3793"/>
    <d v="2014-12-16T22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4"/>
    <d v="2015-06-07T13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7"/>
    <n v="5"/>
    <x v="1"/>
    <s v="musical"/>
    <x v="3795"/>
    <d v="2015-08-28T22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4E-3"/>
    <n v="1"/>
    <x v="1"/>
    <s v="musical"/>
    <x v="3796"/>
    <d v="2017-01-14T00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89.666666666666671"/>
    <n v="145.40540540540542"/>
    <x v="1"/>
    <s v="musical"/>
    <x v="3797"/>
    <d v="2015-04-20T21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2"/>
    <n v="205"/>
    <x v="1"/>
    <s v="musical"/>
    <x v="3798"/>
    <d v="2014-08-10T17:20:48"/>
  </r>
  <r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199999999999996"/>
    <n v="100.5"/>
    <x v="1"/>
    <s v="musical"/>
    <x v="3799"/>
    <d v="2016-03-11T22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9"/>
    <n v="55.0625"/>
    <x v="1"/>
    <s v="musical"/>
    <x v="3800"/>
    <d v="2015-01-11T04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2"/>
    <n v="47.333333333333336"/>
    <x v="1"/>
    <s v="musical"/>
    <x v="3801"/>
    <d v="2015-01-02T16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n v="0"/>
    <x v="1"/>
    <s v="musical"/>
    <x v="3802"/>
    <d v="2015-10-22T03:01:46"/>
  </r>
  <r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19.649999999999999"/>
    <n v="58.95"/>
    <x v="1"/>
    <s v="musical"/>
    <x v="3803"/>
    <d v="2016-03-04T23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n v="0"/>
    <x v="1"/>
    <s v="musical"/>
    <x v="3804"/>
    <d v="2016-07-31T07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E-3"/>
    <n v="1.5"/>
    <x v="1"/>
    <s v="musical"/>
    <x v="3805"/>
    <d v="2014-09-27T21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6E-2"/>
    <n v="5"/>
    <x v="1"/>
    <s v="musical"/>
    <x v="3806"/>
    <d v="2014-06-29T06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.333333333333332"/>
    <n v="50.555555555555557"/>
    <x v="1"/>
    <s v="musical"/>
    <x v="3807"/>
    <d v="2015-04-03T21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66666666666664"/>
    <x v="1"/>
    <s v="plays"/>
    <x v="3808"/>
    <d v="2015-04-25T09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.25"/>
    <n v="53.289473684210527"/>
    <x v="1"/>
    <s v="plays"/>
    <x v="3809"/>
    <d v="2014-07-30T23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1.73333333333333"/>
    <n v="70.230769230769226"/>
    <x v="1"/>
    <s v="plays"/>
    <x v="3810"/>
    <d v="2015-03-21T19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1052631578945"/>
    <x v="1"/>
    <s v="plays"/>
    <x v="3811"/>
    <d v="2016-05-31T11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09.55"/>
    <n v="199.18181818181819"/>
    <x v="1"/>
    <s v="plays"/>
    <x v="3812"/>
    <d v="2015-06-01T03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0.95190476190474"/>
    <n v="78.518148148148143"/>
    <x v="1"/>
    <s v="plays"/>
    <x v="3813"/>
    <d v="2016-06-14T21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.13333333333333"/>
    <n v="61.823529411764703"/>
    <x v="1"/>
    <s v="plays"/>
    <x v="3814"/>
    <d v="2015-04-01T03:59:00"/>
  </r>
  <r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.001"/>
    <n v="50.000500000000002"/>
    <x v="1"/>
    <s v="plays"/>
    <x v="3815"/>
    <d v="2015-08-20T23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.238"/>
    <n v="48.339729729729726"/>
    <x v="1"/>
    <s v="plays"/>
    <x v="3816"/>
    <d v="2014-07-17T16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.25"/>
    <n v="107.25"/>
    <x v="1"/>
    <s v="plays"/>
    <x v="3817"/>
    <d v="2015-10-24T03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8"/>
    <n v="57"/>
    <x v="1"/>
    <s v="plays"/>
    <x v="3818"/>
    <d v="2015-03-12T19:13:02"/>
  </r>
  <r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.4"/>
    <n v="40.92307692307692"/>
    <x v="1"/>
    <s v="plays"/>
    <x v="3819"/>
    <d v="2015-07-17T21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.33333333333334"/>
    <n v="21.5"/>
    <x v="1"/>
    <s v="plays"/>
    <x v="3820"/>
    <d v="2015-07-05T15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4.54285714285714"/>
    <n v="79.543478260869563"/>
    <x v="1"/>
    <s v="plays"/>
    <x v="3821"/>
    <d v="2016-01-04T04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.02"/>
    <n v="72.381578947368425"/>
    <x v="1"/>
    <s v="plays"/>
    <x v="3822"/>
    <d v="2016-01-19T22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4146341463421"/>
    <x v="1"/>
    <s v="plays"/>
    <x v="3823"/>
    <d v="2015-07-20T03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1428571428569"/>
    <x v="1"/>
    <s v="plays"/>
    <x v="3824"/>
    <d v="2016-08-01T13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.42"/>
    <n v="107.57142857142857"/>
    <x v="1"/>
    <s v="plays"/>
    <x v="3825"/>
    <d v="2015-06-17T01:40:14"/>
  </r>
  <r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.16666666666667"/>
    <n v="27.5"/>
    <x v="1"/>
    <s v="plays"/>
    <x v="3826"/>
    <d v="2015-05-07T10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2.66666666666666"/>
    <n v="70.461538461538467"/>
    <x v="1"/>
    <s v="plays"/>
    <x v="3827"/>
    <d v="2015-03-27T00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142857142858"/>
    <x v="1"/>
    <s v="plays"/>
    <x v="3828"/>
    <d v="2014-12-31T13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.2"/>
    <n v="62.625"/>
    <x v="1"/>
    <s v="plays"/>
    <x v="3829"/>
    <d v="2016-08-31T20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30"/>
    <d v="2016-05-27T17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.02200000000001"/>
    <n v="58.901111111111113"/>
    <x v="1"/>
    <s v="plays"/>
    <x v="3831"/>
    <d v="2014-11-05T21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4.66666666666667"/>
    <n v="139.55555555555554"/>
    <x v="1"/>
    <s v="plays"/>
    <x v="3832"/>
    <d v="2016-02-20T02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6.66666666666667"/>
    <n v="70"/>
    <x v="1"/>
    <s v="plays"/>
    <x v="3833"/>
    <d v="2014-12-01T19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.03333333333333"/>
    <n v="57.385964912280699"/>
    <x v="1"/>
    <s v="plays"/>
    <x v="3834"/>
    <d v="2015-06-18T10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5"/>
    <d v="2016-04-21T22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2.5"/>
    <n v="64.285714285714292"/>
    <x v="1"/>
    <s v="plays"/>
    <x v="3836"/>
    <d v="2016-08-03T04:09:00"/>
  </r>
  <r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.1"/>
    <n v="120.11764705882354"/>
    <x v="1"/>
    <s v="plays"/>
    <x v="3837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0.824"/>
    <n v="1008.24"/>
    <x v="1"/>
    <s v="plays"/>
    <x v="3838"/>
    <d v="2015-05-22T17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.25"/>
    <n v="63.28125"/>
    <x v="1"/>
    <s v="plays"/>
    <x v="3839"/>
    <d v="2015-07-30T03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66666666666668"/>
    <x v="1"/>
    <s v="plays"/>
    <x v="3840"/>
    <d v="2016-03-28T15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00000000000006"/>
    <n v="25.647058823529413"/>
    <x v="1"/>
    <s v="plays"/>
    <x v="3841"/>
    <d v="2014-07-20T18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1.94"/>
    <n v="47.695652173913047"/>
    <x v="1"/>
    <s v="plays"/>
    <x v="3842"/>
    <d v="2014-05-11T11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.3"/>
    <n v="56.05263157894737"/>
    <x v="1"/>
    <s v="plays"/>
    <x v="3843"/>
    <d v="2014-06-01T01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.489795918367349"/>
    <n v="81.319999999999993"/>
    <x v="1"/>
    <s v="plays"/>
    <x v="3844"/>
    <d v="2014-06-03T06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5"/>
    <n v="70.166666666666671"/>
    <x v="1"/>
    <s v="plays"/>
    <x v="3845"/>
    <d v="2015-10-01T15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"/>
    <n v="23.625"/>
    <x v="1"/>
    <s v="plays"/>
    <x v="3846"/>
    <d v="2014-10-04T06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.161904761904761"/>
    <n v="188.55555555555554"/>
    <x v="1"/>
    <s v="plays"/>
    <x v="3847"/>
    <d v="2015-07-19T05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.376923076923077"/>
    <n v="49.511627906976742"/>
    <x v="1"/>
    <s v="plays"/>
    <x v="3848"/>
    <d v="2015-10-18T19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"/>
    <n v="75.464285714285708"/>
    <x v="1"/>
    <s v="plays"/>
    <x v="3849"/>
    <d v="2015-06-11T18:24:44"/>
  </r>
  <r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8"/>
    <n v="9.5"/>
    <x v="1"/>
    <s v="plays"/>
    <x v="3850"/>
    <d v="2015-01-01T02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.08"/>
    <n v="35.5"/>
    <x v="1"/>
    <s v="plays"/>
    <x v="3851"/>
    <d v="2015-07-17T10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.2"/>
    <n v="10"/>
    <x v="1"/>
    <s v="plays"/>
    <x v="3852"/>
    <d v="2015-03-27T03:34:36"/>
  </r>
  <r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9E-2"/>
    <n v="13"/>
    <x v="1"/>
    <s v="plays"/>
    <x v="3853"/>
    <d v="2014-09-01T20:09:38"/>
  </r>
  <r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.254545454545454"/>
    <n v="89.4"/>
    <x v="1"/>
    <s v="plays"/>
    <x v="3854"/>
    <d v="2015-05-09T21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"/>
    <n v="25"/>
    <x v="1"/>
    <s v="plays"/>
    <x v="3855"/>
    <d v="2015-03-26T22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.02"/>
    <n v="1"/>
    <x v="1"/>
    <s v="plays"/>
    <x v="3856"/>
    <d v="2015-03-08T16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2"/>
    <n v="65"/>
    <x v="1"/>
    <s v="plays"/>
    <x v="3857"/>
    <d v="2014-08-01T17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8"/>
    <d v="2015-05-22T21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.04"/>
    <n v="1"/>
    <x v="1"/>
    <s v="plays"/>
    <x v="3859"/>
    <d v="2014-06-25T21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7.666666666666668"/>
    <n v="81.538461538461533"/>
    <x v="1"/>
    <s v="plays"/>
    <x v="3860"/>
    <d v="2014-08-12T15:51:50"/>
  </r>
  <r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1"/>
    <d v="2014-11-12T21:47:00"/>
  </r>
  <r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2"/>
    <n v="1"/>
    <x v="1"/>
    <s v="plays"/>
    <x v="3862"/>
    <d v="2016-09-12T16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n v="0"/>
    <x v="1"/>
    <s v="plays"/>
    <x v="3863"/>
    <d v="2015-11-05T16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"/>
    <n v="20"/>
    <x v="1"/>
    <s v="plays"/>
    <x v="3864"/>
    <d v="2015-11-17T22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6.937422295897225"/>
    <n v="46.428571428571431"/>
    <x v="1"/>
    <s v="plays"/>
    <x v="3865"/>
    <d v="2014-08-30T05:30:00"/>
  </r>
  <r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0.55000000000000004"/>
    <n v="5.5"/>
    <x v="1"/>
    <s v="plays"/>
    <x v="3866"/>
    <d v="2016-03-23T03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2.55"/>
    <n v="50.2"/>
    <x v="1"/>
    <s v="plays"/>
    <x v="3867"/>
    <d v="2016-06-18T19:32:19"/>
  </r>
  <r>
    <s v="New collection of music by Scott Evan Davis!"/>
    <n v="5000"/>
    <n v="10"/>
    <x v="1"/>
    <s v="GB"/>
    <s v="GBP"/>
    <n v="1410191405"/>
    <n v="1408031405"/>
    <x v="0"/>
    <n v="1"/>
    <x v="1"/>
    <s v="theater/musical"/>
    <n v="0.2"/>
    <n v="10"/>
    <x v="1"/>
    <s v="musical"/>
    <x v="3868"/>
    <d v="2014-09-08T15:50:05"/>
  </r>
  <r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01"/>
    <n v="30.133333333333333"/>
    <x v="1"/>
    <s v="musical"/>
    <x v="3869"/>
    <d v="2015-03-14T03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70"/>
    <d v="2014-07-03T04:07:58"/>
  </r>
  <r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65"/>
    <n v="13.333333333333334"/>
    <x v="1"/>
    <s v="musical"/>
    <x v="3871"/>
    <d v="2017-03-29T17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n v="0"/>
    <x v="1"/>
    <s v="musical"/>
    <x v="3872"/>
    <d v="2015-08-14T03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n v="0"/>
    <x v="1"/>
    <s v="musical"/>
    <x v="3873"/>
    <d v="2015-10-08T16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n v="0"/>
    <x v="1"/>
    <s v="musical"/>
    <x v="3874"/>
    <d v="2015-01-24T01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n v="0"/>
    <x v="1"/>
    <s v="musical"/>
    <x v="3875"/>
    <d v="2016-09-03T10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2.794871794871796"/>
    <n v="44.760869565217391"/>
    <x v="1"/>
    <s v="musical"/>
    <x v="3876"/>
    <d v="2016-02-02T14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40000000000004"/>
    <n v="88.642857142857139"/>
    <x v="1"/>
    <s v="musical"/>
    <x v="3877"/>
    <d v="2016-12-08T16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2E-2"/>
    <n v="10"/>
    <x v="1"/>
    <s v="musical"/>
    <x v="3878"/>
    <d v="2015-06-30T03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n v="0"/>
    <x v="1"/>
    <s v="musical"/>
    <x v="3879"/>
    <d v="2015-01-25T20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.066666666666666"/>
    <n v="57.647058823529413"/>
    <x v="1"/>
    <s v="musical"/>
    <x v="3880"/>
    <d v="2014-07-30T23:00:00"/>
  </r>
  <r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1"/>
    <d v="2017-02-20T00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n v="0"/>
    <x v="1"/>
    <s v="musical"/>
    <x v="3882"/>
    <d v="2016-01-31T23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n v="0"/>
    <x v="1"/>
    <s v="musical"/>
    <x v="3883"/>
    <d v="2014-09-02T14:27:49"/>
  </r>
  <r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n v="0"/>
    <x v="1"/>
    <s v="musical"/>
    <x v="3884"/>
    <d v="2015-03-27T17:59:52"/>
  </r>
  <r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n v="0"/>
    <x v="1"/>
    <s v="musical"/>
    <x v="3885"/>
    <d v="2016-05-09T22:49:51"/>
  </r>
  <r>
    <n v="1"/>
    <n v="10000"/>
    <n v="0"/>
    <x v="1"/>
    <s v="AU"/>
    <s v="AUD"/>
    <n v="1418275702"/>
    <n v="1415683702"/>
    <x v="0"/>
    <n v="0"/>
    <x v="1"/>
    <s v="theater/musical"/>
    <n v="0"/>
    <n v="0"/>
    <x v="1"/>
    <s v="musical"/>
    <x v="3886"/>
    <d v="2014-12-11T05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"/>
    <n v="17.5"/>
    <x v="1"/>
    <s v="musical"/>
    <x v="3887"/>
    <d v="2015-05-01T22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.1"/>
    <n v="38.714285714285715"/>
    <x v="1"/>
    <s v="plays"/>
    <x v="3888"/>
    <d v="2017-02-26T13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50000000000001"/>
    <n v="13.111111111111111"/>
    <x v="1"/>
    <s v="plays"/>
    <x v="3889"/>
    <d v="2015-01-04T23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6.826666666666668"/>
    <n v="315.5"/>
    <x v="1"/>
    <s v="plays"/>
    <x v="3890"/>
    <d v="2015-08-15T18:12:24"/>
  </r>
  <r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2.5"/>
    <n v="37.142857142857146"/>
    <x v="1"/>
    <s v="plays"/>
    <x v="3891"/>
    <d v="2015-03-23T04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n v="0"/>
    <x v="1"/>
    <s v="plays"/>
    <x v="3892"/>
    <d v="2014-08-24T07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1.55"/>
    <n v="128.27380952380952"/>
    <x v="1"/>
    <s v="plays"/>
    <x v="3893"/>
    <d v="2014-07-01T06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8"/>
    <n v="47.272727272727273"/>
    <x v="1"/>
    <s v="plays"/>
    <x v="3894"/>
    <d v="2016-12-06T04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5"/>
    <d v="2015-02-28T06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0.625"/>
    <n v="42.5"/>
    <x v="1"/>
    <s v="plays"/>
    <x v="3896"/>
    <d v="2014-06-17T04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7.600000000000001"/>
    <n v="44"/>
    <x v="1"/>
    <s v="plays"/>
    <x v="3897"/>
    <d v="2015-01-08T20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2.56"/>
    <n v="50.875"/>
    <x v="1"/>
    <s v="plays"/>
    <x v="3898"/>
    <d v="2015-08-17T16:00:00"/>
  </r>
  <r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"/>
    <n v="62.5"/>
    <x v="1"/>
    <s v="plays"/>
    <x v="3899"/>
    <d v="2014-08-12T18:36:01"/>
  </r>
  <r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4"/>
    <n v="27"/>
    <x v="1"/>
    <s v="plays"/>
    <x v="3900"/>
    <d v="2015-06-11T02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0.83333333333333337"/>
    <n v="25"/>
    <x v="1"/>
    <s v="plays"/>
    <x v="3901"/>
    <d v="2015-12-19T19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8.833333333333336"/>
    <n v="47.258064516129032"/>
    <x v="1"/>
    <s v="plays"/>
    <x v="3902"/>
    <d v="2016-11-14T12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n v="0"/>
    <x v="1"/>
    <s v="plays"/>
    <x v="3903"/>
    <d v="2015-08-14T19:38:00"/>
  </r>
  <r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.03"/>
    <n v="1.5"/>
    <x v="1"/>
    <s v="plays"/>
    <x v="3904"/>
    <d v="2015-04-15T05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1.533333333333333"/>
    <n v="24.714285714285715"/>
    <x v="1"/>
    <s v="plays"/>
    <x v="3905"/>
    <d v="2015-06-11T23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.333333333333329"/>
    <n v="63.125"/>
    <x v="1"/>
    <s v="plays"/>
    <x v="3906"/>
    <d v="2015-06-26T13:25:00"/>
  </r>
  <r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.3"/>
    <n v="38.25"/>
    <x v="1"/>
    <s v="plays"/>
    <x v="3907"/>
    <d v="2014-10-26T20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61"/>
    <n v="16.25"/>
    <x v="1"/>
    <s v="plays"/>
    <x v="3908"/>
    <d v="2014-07-29T03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.22500000000000001"/>
    <n v="33.75"/>
    <x v="1"/>
    <s v="plays"/>
    <x v="3909"/>
    <d v="2014-09-11T08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5"/>
    <n v="61.666666666666664"/>
    <x v="1"/>
    <s v="plays"/>
    <x v="3910"/>
    <d v="2015-09-07T18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.412500000000001"/>
    <n v="83.138888888888886"/>
    <x v="1"/>
    <s v="plays"/>
    <x v="3911"/>
    <d v="2014-11-26T20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1E-3"/>
    <n v="1"/>
    <x v="1"/>
    <s v="plays"/>
    <x v="3912"/>
    <d v="2015-04-25T04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5714285714286"/>
    <x v="1"/>
    <s v="plays"/>
    <x v="3913"/>
    <d v="2015-11-30T06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.36"/>
    <n v="33.666666666666664"/>
    <x v="1"/>
    <s v="plays"/>
    <x v="3914"/>
    <d v="2015-05-10T22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.33333333333333331"/>
    <n v="5"/>
    <x v="1"/>
    <s v="plays"/>
    <x v="3915"/>
    <d v="2016-06-01T23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n v="0"/>
    <x v="1"/>
    <s v="plays"/>
    <x v="3916"/>
    <d v="2016-06-03T11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.2857142857142857"/>
    <n v="10"/>
    <x v="1"/>
    <s v="plays"/>
    <x v="3917"/>
    <d v="2014-09-11T12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.2"/>
    <n v="40"/>
    <x v="1"/>
    <s v="plays"/>
    <x v="3918"/>
    <d v="2014-08-04T16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8"/>
    <n v="30"/>
    <x v="1"/>
    <s v="plays"/>
    <x v="3919"/>
    <d v="2016-01-18T00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4"/>
    <n v="45"/>
    <x v="1"/>
    <s v="plays"/>
    <x v="3920"/>
    <d v="2016-11-13T10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n v="0"/>
    <x v="1"/>
    <s v="plays"/>
    <x v="3921"/>
    <d v="2014-10-26T18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9"/>
    <n v="10.166666666666666"/>
    <x v="1"/>
    <s v="plays"/>
    <x v="3922"/>
    <d v="2015-03-02T23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.034782608695652"/>
    <n v="81.411764705882348"/>
    <x v="1"/>
    <s v="plays"/>
    <x v="3923"/>
    <d v="2015-04-09T23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.266666666666667"/>
    <n v="57.25"/>
    <x v="1"/>
    <s v="plays"/>
    <x v="3924"/>
    <d v="2014-06-26T23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5"/>
    <d v="2014-07-30T20:53:59"/>
  </r>
  <r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.3"/>
    <n v="15"/>
    <x v="1"/>
    <s v="plays"/>
    <x v="3926"/>
    <d v="2014-12-27T02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7"/>
    <d v="2014-08-09T06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.02"/>
    <n v="93"/>
    <x v="1"/>
    <s v="plays"/>
    <x v="3928"/>
    <d v="2015-10-16T04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0000000000001"/>
    <n v="32.357142857142854"/>
    <x v="1"/>
    <s v="plays"/>
    <x v="3929"/>
    <d v="2016-09-18T19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n v="0"/>
    <x v="1"/>
    <s v="plays"/>
    <x v="3930"/>
    <d v="2016-04-01T06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n v="0"/>
    <x v="1"/>
    <s v="plays"/>
    <x v="3931"/>
    <d v="2015-09-06T03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2E-3"/>
    <n v="1"/>
    <x v="1"/>
    <s v="plays"/>
    <x v="3932"/>
    <d v="2016-03-16T03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5.742857142857142"/>
    <n v="91.833333333333329"/>
    <x v="1"/>
    <s v="plays"/>
    <x v="3933"/>
    <d v="2016-07-17T00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3333333333336"/>
    <x v="1"/>
    <s v="plays"/>
    <x v="3934"/>
    <d v="2015-10-01T13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3.833333333333336"/>
    <n v="57.173913043478258"/>
    <x v="1"/>
    <s v="plays"/>
    <x v="3935"/>
    <d v="2015-10-04T15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n v="0"/>
    <x v="1"/>
    <s v="plays"/>
    <x v="3936"/>
    <d v="2016-12-01T07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.135181975736572"/>
    <n v="248.5"/>
    <x v="1"/>
    <s v="plays"/>
    <x v="3937"/>
    <d v="2016-07-11T15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.196620583717358"/>
    <n v="79.400000000000006"/>
    <x v="1"/>
    <s v="plays"/>
    <x v="3938"/>
    <d v="2015-06-27T21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.1"/>
    <n v="5"/>
    <x v="1"/>
    <s v="plays"/>
    <x v="3939"/>
    <d v="2014-10-07T04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.22"/>
    <n v="5.5"/>
    <x v="1"/>
    <s v="plays"/>
    <x v="3940"/>
    <d v="2015-01-02T11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0.90909090909090906"/>
    <n v="25"/>
    <x v="1"/>
    <s v="plays"/>
    <x v="3941"/>
    <d v="2014-11-25T01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n v="0"/>
    <x v="1"/>
    <s v="plays"/>
    <x v="3942"/>
    <d v="2015-06-16T21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5.64"/>
    <n v="137.07692307692307"/>
    <x v="1"/>
    <s v="plays"/>
    <x v="3943"/>
    <d v="2015-11-02T16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n v="0"/>
    <x v="1"/>
    <s v="plays"/>
    <x v="3944"/>
    <d v="2015-08-27T15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.25"/>
    <n v="5"/>
    <x v="1"/>
    <s v="plays"/>
    <x v="3945"/>
    <d v="2015-05-15T19:14:28"/>
  </r>
  <r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"/>
    <n v="39"/>
    <x v="1"/>
    <s v="plays"/>
    <x v="3946"/>
    <d v="2015-02-28T08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7"/>
    <n v="50.5"/>
    <x v="1"/>
    <s v="plays"/>
    <x v="3947"/>
    <d v="2016-10-02T03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n v="0"/>
    <x v="1"/>
    <s v="plays"/>
    <x v="3948"/>
    <d v="2014-09-07T07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5.77"/>
    <n v="49.28125"/>
    <x v="1"/>
    <s v="plays"/>
    <x v="3949"/>
    <d v="2015-02-11T02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0.625"/>
    <n v="25"/>
    <x v="1"/>
    <s v="plays"/>
    <x v="3950"/>
    <d v="2016-04-08T18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1E-4"/>
    <n v="1"/>
    <x v="1"/>
    <s v="plays"/>
    <x v="3951"/>
    <d v="2016-05-03T18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2"/>
    <n v="25"/>
    <x v="1"/>
    <s v="plays"/>
    <x v="3952"/>
    <d v="2015-10-26T18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n v="0"/>
    <x v="1"/>
    <s v="plays"/>
    <x v="3953"/>
    <d v="2016-07-29T23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n v="0"/>
    <x v="1"/>
    <s v="plays"/>
    <x v="3954"/>
    <d v="2014-07-14T15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.285714285714285"/>
    <n v="53.125"/>
    <x v="1"/>
    <s v="plays"/>
    <x v="3955"/>
    <d v="2015-11-28T21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n v="0"/>
    <x v="1"/>
    <s v="plays"/>
    <x v="3956"/>
    <d v="2016-04-25T00:20:00"/>
  </r>
  <r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2"/>
    <n v="7"/>
    <x v="1"/>
    <s v="plays"/>
    <x v="3957"/>
    <d v="2016-07-08T23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.049999999999997"/>
    <n v="40.0625"/>
    <x v="1"/>
    <s v="plays"/>
    <x v="3958"/>
    <d v="2014-08-02T14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.333333333333332"/>
    <n v="24.333333333333332"/>
    <x v="1"/>
    <s v="plays"/>
    <x v="3959"/>
    <d v="2014-09-28T18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5"/>
    <n v="11.25"/>
    <x v="1"/>
    <s v="plays"/>
    <x v="3960"/>
    <d v="2016-01-03T20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.42"/>
    <n v="10.5"/>
    <x v="1"/>
    <s v="plays"/>
    <x v="3961"/>
    <d v="2014-05-08T21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4"/>
    <n v="15"/>
    <x v="1"/>
    <s v="plays"/>
    <x v="3962"/>
    <d v="2015-11-28T14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n v="0"/>
    <x v="1"/>
    <s v="plays"/>
    <x v="3963"/>
    <d v="2015-11-18T04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"/>
    <n v="42"/>
    <x v="1"/>
    <s v="plays"/>
    <x v="3964"/>
    <d v="2015-04-19T16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.25"/>
    <n v="71.25"/>
    <x v="1"/>
    <s v="plays"/>
    <x v="3965"/>
    <d v="2016-04-14T04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0.6"/>
    <n v="22.5"/>
    <x v="1"/>
    <s v="plays"/>
    <x v="3966"/>
    <d v="2014-07-24T02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.117647058823529"/>
    <n v="41"/>
    <x v="1"/>
    <s v="plays"/>
    <x v="3967"/>
    <d v="2017-03-06T06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0.54"/>
    <n v="47.909090909090907"/>
    <x v="1"/>
    <s v="plays"/>
    <x v="3968"/>
    <d v="2016-05-22T19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4"/>
    <n v="35.166666666666664"/>
    <x v="1"/>
    <s v="plays"/>
    <x v="3969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2"/>
    <n v="5.5"/>
    <x v="1"/>
    <s v="plays"/>
    <x v="3970"/>
    <d v="2016-04-17T20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0.97142857142857142"/>
    <n v="22.666666666666668"/>
    <x v="1"/>
    <s v="plays"/>
    <x v="3971"/>
    <d v="2014-07-21T12:52:06"/>
  </r>
  <r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.1"/>
    <n v="26.375"/>
    <x v="1"/>
    <s v="plays"/>
    <x v="3972"/>
    <d v="2015-02-06T01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.099999999999994"/>
    <n v="105.54054054054055"/>
    <x v="1"/>
    <s v="plays"/>
    <x v="3973"/>
    <d v="2016-05-09T04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090909090909"/>
    <x v="1"/>
    <s v="plays"/>
    <x v="3974"/>
    <d v="2016-06-02T13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n v="0"/>
    <x v="1"/>
    <s v="plays"/>
    <x v="3975"/>
    <d v="2016-07-13T20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7.692307692307693"/>
    <n v="62"/>
    <x v="1"/>
    <s v="plays"/>
    <x v="3976"/>
    <d v="2014-08-01T07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"/>
    <n v="217.5"/>
    <x v="1"/>
    <s v="plays"/>
    <x v="3977"/>
    <d v="2016-07-22T18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0.7"/>
    <n v="26.75"/>
    <x v="1"/>
    <s v="plays"/>
    <x v="3978"/>
    <d v="2015-01-31T15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"/>
    <n v="18.333333333333332"/>
    <x v="1"/>
    <s v="plays"/>
    <x v="3979"/>
    <d v="2015-03-29T20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85714285714292"/>
    <x v="1"/>
    <s v="plays"/>
    <x v="3980"/>
    <d v="2014-07-05T14:22:27"/>
  </r>
  <r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"/>
    <n v="175"/>
    <x v="1"/>
    <s v="plays"/>
    <x v="3981"/>
    <d v="2016-07-17T04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2"/>
    <d v="2015-07-07T19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4.802513464991023"/>
    <n v="84.282608695652172"/>
    <x v="1"/>
    <s v="plays"/>
    <x v="3983"/>
    <d v="2014-05-20T06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"/>
    <n v="9.5"/>
    <x v="1"/>
    <s v="plays"/>
    <x v="398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.049999999999997"/>
    <n v="33.736842105263158"/>
    <x v="1"/>
    <s v="plays"/>
    <x v="3985"/>
    <d v="2016-02-20T21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"/>
    <n v="37.53846153846154"/>
    <x v="1"/>
    <s v="plays"/>
    <x v="3986"/>
    <d v="2016-05-06T13:04:00"/>
  </r>
  <r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7.75"/>
    <n v="11.615384615384615"/>
    <x v="1"/>
    <s v="plays"/>
    <x v="3987"/>
    <d v="2014-05-16T22:11:30"/>
  </r>
  <r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"/>
    <n v="8"/>
    <x v="1"/>
    <s v="plays"/>
    <x v="3988"/>
    <d v="2015-08-29T01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n v="0"/>
    <x v="1"/>
    <s v="plays"/>
    <x v="3989"/>
    <d v="2015-11-08T18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"/>
    <n v="23"/>
    <x v="1"/>
    <s v="plays"/>
    <x v="3990"/>
    <d v="2016-03-02T16:08:13"/>
  </r>
  <r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1"/>
    <d v="2015-05-31T15:28:02"/>
  </r>
  <r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"/>
    <n v="60.111111111111114"/>
    <x v="1"/>
    <s v="plays"/>
    <x v="3992"/>
    <d v="2015-12-11T23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1E-3"/>
    <n v="3"/>
    <x v="1"/>
    <s v="plays"/>
    <x v="3993"/>
    <d v="2015-05-13T20:45:12"/>
  </r>
  <r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.25"/>
    <n v="5"/>
    <x v="1"/>
    <s v="plays"/>
    <x v="3994"/>
    <d v="2014-07-19T09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5"/>
    <d v="2015-02-14T11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6.566666666666666"/>
    <n v="29.235294117647058"/>
    <x v="1"/>
    <s v="plays"/>
    <x v="3996"/>
    <d v="2014-11-20T16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n v="0"/>
    <x v="1"/>
    <s v="plays"/>
    <x v="3997"/>
    <d v="2015-04-05T08:23:41"/>
  </r>
  <r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.2"/>
    <n v="59.583333333333336"/>
    <x v="1"/>
    <s v="plays"/>
    <x v="3998"/>
    <d v="2015-03-28T22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6.514285714285716"/>
    <n v="82.571428571428569"/>
    <x v="1"/>
    <s v="plays"/>
    <x v="3999"/>
    <d v="2014-08-31T19:51:49"/>
  </r>
  <r>
    <s v="An Enticing Trip into the World of Assisted Dying"/>
    <n v="8000"/>
    <n v="10"/>
    <x v="2"/>
    <s v="US"/>
    <s v="USD"/>
    <n v="1462631358"/>
    <n v="1457450958"/>
    <x v="0"/>
    <n v="1"/>
    <x v="1"/>
    <s v="theater/plays"/>
    <n v="0.125"/>
    <n v="10"/>
    <x v="1"/>
    <s v="plays"/>
    <x v="4000"/>
    <d v="2016-05-07T14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7.75"/>
    <n v="32.357142857142854"/>
    <x v="1"/>
    <s v="plays"/>
    <x v="4001"/>
    <d v="2017-03-01T19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4"/>
    <n v="5.75"/>
    <x v="1"/>
    <s v="plays"/>
    <x v="4002"/>
    <d v="2014-09-27T01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.050000000000001"/>
    <n v="100.5"/>
    <x v="1"/>
    <s v="plays"/>
    <x v="4003"/>
    <d v="2015-02-15T14:05:47"/>
  </r>
  <r>
    <s v="Help Launch The Queen Into South Florida!"/>
    <n v="500"/>
    <n v="1"/>
    <x v="2"/>
    <s v="US"/>
    <s v="USD"/>
    <n v="1412740457"/>
    <n v="1410148457"/>
    <x v="0"/>
    <n v="1"/>
    <x v="1"/>
    <s v="theater/plays"/>
    <n v="0.2"/>
    <n v="1"/>
    <x v="1"/>
    <s v="plays"/>
    <x v="4004"/>
    <d v="2014-10-08T03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3"/>
    <n v="20"/>
    <x v="1"/>
    <s v="plays"/>
    <x v="4005"/>
    <d v="2014-10-20T19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1E-3"/>
    <n v="2"/>
    <x v="1"/>
    <s v="plays"/>
    <x v="4006"/>
    <d v="2016-02-16T18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.25"/>
    <n v="5"/>
    <x v="1"/>
    <s v="plays"/>
    <x v="4007"/>
    <d v="2014-08-26T16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8"/>
    <d v="2015-07-22T23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6"/>
    <n v="25"/>
    <x v="1"/>
    <s v="plays"/>
    <x v="4009"/>
    <d v="2014-09-09T16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.194444444444443"/>
    <n v="45.842105263157897"/>
    <x v="1"/>
    <s v="plays"/>
    <x v="4010"/>
    <d v="2014-10-26T18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6"/>
    <n v="4.75"/>
    <x v="1"/>
    <s v="plays"/>
    <x v="4011"/>
    <d v="2015-01-28T13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n v="0"/>
    <x v="1"/>
    <s v="plays"/>
    <x v="4012"/>
    <d v="2015-05-02T13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3"/>
    <n v="13"/>
    <x v="1"/>
    <s v="plays"/>
    <x v="4013"/>
    <d v="2015-02-16T07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n v="0"/>
    <x v="1"/>
    <s v="plays"/>
    <x v="4014"/>
    <d v="2016-03-05T05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5E-2"/>
    <n v="1"/>
    <x v="1"/>
    <s v="plays"/>
    <x v="4015"/>
    <d v="2015-07-19T18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"/>
    <n v="10"/>
    <x v="1"/>
    <s v="plays"/>
    <x v="4016"/>
    <d v="2014-09-17T20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"/>
    <n v="52.5"/>
    <x v="1"/>
    <s v="plays"/>
    <x v="4017"/>
    <d v="2014-09-04T16:07:54"/>
  </r>
  <r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61"/>
    <n v="32.5"/>
    <x v="1"/>
    <s v="plays"/>
    <x v="4018"/>
    <d v="2016-10-07T21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0.82857142857142863"/>
    <n v="7.25"/>
    <x v="1"/>
    <s v="plays"/>
    <x v="4019"/>
    <d v="2016-04-15T16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6.666666666666668"/>
    <n v="33.333333333333336"/>
    <x v="1"/>
    <s v="plays"/>
    <x v="4020"/>
    <d v="2015-03-24T03:34:59"/>
  </r>
  <r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0.83333333333333337"/>
    <n v="62.5"/>
    <x v="1"/>
    <s v="plays"/>
    <x v="4021"/>
    <d v="2014-10-26T21:52:38"/>
  </r>
  <r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69.561111111111117"/>
    <n v="63.558375634517766"/>
    <x v="1"/>
    <s v="plays"/>
    <x v="4022"/>
    <d v="2015-02-01T02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n v="0"/>
    <x v="1"/>
    <s v="plays"/>
    <x v="4023"/>
    <d v="2016-03-24T22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"/>
    <n v="10"/>
    <x v="1"/>
    <s v="plays"/>
    <x v="4024"/>
    <d v="2015-08-31T16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5"/>
    <d v="2015-07-26T05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n v="0"/>
    <x v="1"/>
    <s v="plays"/>
    <x v="4026"/>
    <d v="2015-12-04T16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"/>
    <n v="30.714285714285715"/>
    <x v="1"/>
    <s v="plays"/>
    <x v="4027"/>
    <d v="2017-02-23T01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.05"/>
    <n v="51"/>
    <x v="1"/>
    <s v="plays"/>
    <x v="4028"/>
    <d v="2014-06-05T22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n v="0"/>
    <x v="1"/>
    <s v="plays"/>
    <x v="4029"/>
    <d v="2015-12-14T00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66666666666671"/>
    <x v="1"/>
    <s v="plays"/>
    <x v="4030"/>
    <d v="2016-02-03T18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n v="0"/>
    <x v="1"/>
    <s v="plays"/>
    <x v="4031"/>
    <d v="2014-12-18T15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3"/>
    <n v="59"/>
    <x v="1"/>
    <s v="plays"/>
    <x v="4032"/>
    <d v="2015-12-15T20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5.698702928870294"/>
    <n v="65.340319148936175"/>
    <x v="1"/>
    <s v="plays"/>
    <x v="4033"/>
    <d v="2016-10-02T09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4"/>
    <n v="100"/>
    <x v="1"/>
    <s v="plays"/>
    <x v="4034"/>
    <d v="2015-04-03T21:44:10"/>
  </r>
  <r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6.85"/>
    <n v="147.4"/>
    <x v="1"/>
    <s v="plays"/>
    <x v="4035"/>
    <d v="2014-10-21T21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.05"/>
    <n v="166.05882352941177"/>
    <x v="1"/>
    <s v="plays"/>
    <x v="4036"/>
    <d v="2014-07-01T22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.428571428571429"/>
    <n v="40"/>
    <x v="1"/>
    <s v="plays"/>
    <x v="4037"/>
    <d v="2016-05-24T14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.04"/>
    <n v="75.25"/>
    <x v="1"/>
    <s v="plays"/>
    <x v="4038"/>
    <d v="2014-10-17T19:10:10"/>
  </r>
  <r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9"/>
    <d v="2015-12-01T05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.25"/>
    <n v="1250"/>
    <x v="1"/>
    <s v="plays"/>
    <x v="4040"/>
    <d v="2015-07-18T03:00:00"/>
  </r>
  <r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.42"/>
    <n v="10.5"/>
    <x v="1"/>
    <s v="plays"/>
    <x v="4041"/>
    <d v="2016-09-06T11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.21"/>
    <n v="7"/>
    <x v="1"/>
    <s v="plays"/>
    <x v="4042"/>
    <d v="2015-01-20T19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n v="0"/>
    <x v="1"/>
    <s v="plays"/>
    <x v="4043"/>
    <d v="2014-11-20T22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7.5"/>
    <n v="56.25"/>
    <x v="1"/>
    <s v="plays"/>
    <x v="4044"/>
    <d v="2015-04-10T05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.02"/>
    <n v="1"/>
    <x v="1"/>
    <s v="plays"/>
    <x v="4045"/>
    <d v="2014-08-21T04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35"/>
    <n v="38.333333333333336"/>
    <x v="1"/>
    <s v="plays"/>
    <x v="4046"/>
    <d v="2014-10-22T15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2000000000000002"/>
    <n v="27.5"/>
    <x v="1"/>
    <s v="plays"/>
    <x v="4047"/>
    <d v="2015-01-11T01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7.652941176470588"/>
    <n v="32.978021978021978"/>
    <x v="1"/>
    <s v="plays"/>
    <x v="4048"/>
    <d v="2016-04-11T11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.08"/>
    <n v="16"/>
    <x v="1"/>
    <s v="plays"/>
    <x v="4049"/>
    <d v="2015-07-14T23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6E-2"/>
    <n v="1"/>
    <x v="1"/>
    <s v="plays"/>
    <x v="4050"/>
    <d v="2014-10-23T15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n v="0"/>
    <x v="1"/>
    <s v="plays"/>
    <x v="4051"/>
    <d v="2014-05-09T06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7.533333333333331"/>
    <n v="86.615384615384613"/>
    <x v="1"/>
    <s v="plays"/>
    <x v="4052"/>
    <d v="2014-10-13T21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3"/>
    <d v="2014-11-15T20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n v="0"/>
    <x v="1"/>
    <s v="plays"/>
    <x v="4054"/>
    <d v="2016-10-01T04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7.62"/>
    <n v="41.952380952380949"/>
    <x v="1"/>
    <s v="plays"/>
    <x v="4055"/>
    <d v="2014-06-19T15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3333333333329"/>
    <x v="1"/>
    <s v="plays"/>
    <x v="4056"/>
    <d v="2016-07-03T19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.142857142857142"/>
    <n v="129.16666666666666"/>
    <x v="1"/>
    <s v="plays"/>
    <x v="4057"/>
    <d v="2015-11-25T23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2"/>
    <n v="23.75"/>
    <x v="1"/>
    <s v="plays"/>
    <x v="4058"/>
    <d v="2016-04-01T03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"/>
    <n v="35.714285714285715"/>
    <x v="1"/>
    <s v="plays"/>
    <x v="4059"/>
    <d v="2014-09-16T03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"/>
    <n v="57"/>
    <x v="1"/>
    <s v="plays"/>
    <x v="4060"/>
    <d v="2014-06-23T16:00:00"/>
  </r>
  <r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n v="0"/>
    <x v="1"/>
    <s v="plays"/>
    <x v="4061"/>
    <d v="2016-04-21T02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2"/>
    <n v="163.33333333333334"/>
    <x v="1"/>
    <s v="plays"/>
    <x v="4062"/>
    <d v="2016-07-02T17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3"/>
    <n v="15"/>
    <x v="1"/>
    <s v="plays"/>
    <x v="4063"/>
    <d v="2014-06-27T16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.25"/>
    <n v="64.166666666666671"/>
    <x v="1"/>
    <s v="plays"/>
    <x v="4064"/>
    <d v="2015-04-29T14:07:06"/>
  </r>
  <r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0.67500000000000004"/>
    <n v="6.75"/>
    <x v="1"/>
    <s v="plays"/>
    <x v="4065"/>
    <d v="2014-08-12T22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.16666666666666666"/>
    <n v="25"/>
    <x v="1"/>
    <s v="plays"/>
    <x v="4066"/>
    <d v="2016-05-19T00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0.9"/>
    <n v="179.11764705882354"/>
    <x v="1"/>
    <s v="plays"/>
    <x v="4067"/>
    <d v="2015-09-28T02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.0000000000000002"/>
    <n v="34.950000000000003"/>
    <x v="1"/>
    <s v="plays"/>
    <x v="4068"/>
    <d v="2017-01-13T23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.4"/>
    <n v="33.07692307692308"/>
    <x v="1"/>
    <s v="plays"/>
    <x v="4069"/>
    <d v="2015-02-28T12:00:00"/>
  </r>
  <r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6.5"/>
    <n v="27.5"/>
    <x v="1"/>
    <s v="plays"/>
    <x v="4070"/>
    <d v="2015-03-01T03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n v="0"/>
    <x v="1"/>
    <s v="plays"/>
    <x v="4071"/>
    <d v="2016-12-26T19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.4"/>
    <n v="2"/>
    <x v="1"/>
    <s v="plays"/>
    <x v="4072"/>
    <d v="2014-08-21T18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"/>
    <n v="18.5"/>
    <x v="1"/>
    <s v="plays"/>
    <x v="4073"/>
    <d v="2015-05-09T04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6.727272727272727"/>
    <n v="35"/>
    <x v="1"/>
    <s v="plays"/>
    <x v="4074"/>
    <d v="2015-11-05T14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8.8"/>
    <n v="44.307692307692307"/>
    <x v="1"/>
    <s v="plays"/>
    <x v="4075"/>
    <d v="2014-06-30T17:28:00"/>
  </r>
  <r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n v="0"/>
    <x v="1"/>
    <s v="plays"/>
    <x v="4076"/>
    <d v="2014-10-21T19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9"/>
    <n v="222.5"/>
    <x v="1"/>
    <s v="plays"/>
    <x v="4077"/>
    <d v="2016-12-21T17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n v="0"/>
    <x v="1"/>
    <s v="plays"/>
    <x v="4078"/>
    <d v="2017-01-27T18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.16666666666666666"/>
    <n v="5"/>
    <x v="1"/>
    <s v="plays"/>
    <x v="4079"/>
    <d v="2016-06-19T22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n v="0"/>
    <x v="1"/>
    <s v="plays"/>
    <x v="4080"/>
    <d v="2016-06-14T18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5.737410071942445"/>
    <n v="29.166666666666668"/>
    <x v="1"/>
    <s v="plays"/>
    <x v="4081"/>
    <d v="2015-03-08T12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2"/>
    <d v="2015-11-14T23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1.685714285714287"/>
    <n v="126.5"/>
    <x v="1"/>
    <s v="plays"/>
    <x v="4083"/>
    <d v="2016-01-14T18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.33333333333333331"/>
    <n v="10"/>
    <x v="1"/>
    <s v="plays"/>
    <x v="4084"/>
    <d v="2016-10-09T10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.2857142857142857"/>
    <n v="10"/>
    <x v="1"/>
    <s v="plays"/>
    <x v="4085"/>
    <d v="2015-03-24T03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"/>
    <n v="9.4"/>
    <x v="1"/>
    <s v="plays"/>
    <x v="4086"/>
    <d v="2015-11-21T04:00:00"/>
  </r>
  <r>
    <s v="Comedy Stage Play"/>
    <n v="9600"/>
    <n v="0"/>
    <x v="2"/>
    <s v="US"/>
    <s v="USD"/>
    <n v="1468777786"/>
    <n v="1466185786"/>
    <x v="0"/>
    <n v="0"/>
    <x v="1"/>
    <s v="theater/plays"/>
    <n v="0"/>
    <n v="0"/>
    <x v="1"/>
    <s v="plays"/>
    <x v="4087"/>
    <d v="2016-07-17T17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0.8"/>
    <n v="72"/>
    <x v="1"/>
    <s v="plays"/>
    <x v="4088"/>
    <d v="2015-01-16T10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"/>
    <n v="30"/>
    <x v="1"/>
    <s v="plays"/>
    <x v="4089"/>
    <d v="2015-05-31T17:35:00"/>
  </r>
  <r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"/>
    <n v="10.666666666666666"/>
    <x v="1"/>
    <s v="plays"/>
    <x v="4090"/>
    <d v="2015-08-07T15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2.75"/>
    <n v="25.5"/>
    <x v="1"/>
    <s v="plays"/>
    <x v="4091"/>
    <d v="2015-01-16T12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2"/>
    <n v="20"/>
    <x v="1"/>
    <s v="plays"/>
    <x v="4092"/>
    <d v="2015-04-05T03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"/>
    <n v="15"/>
    <x v="1"/>
    <s v="plays"/>
    <x v="4093"/>
    <d v="2015-08-22T19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6.5"/>
    <n v="91.25"/>
    <x v="1"/>
    <s v="plays"/>
    <x v="4094"/>
    <d v="2014-10-22T04:59:00"/>
  </r>
  <r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65"/>
    <n v="800"/>
    <x v="1"/>
    <s v="plays"/>
    <x v="4095"/>
    <d v="2016-12-19T00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.428571428571429"/>
    <n v="80"/>
    <x v="1"/>
    <s v="plays"/>
    <x v="4096"/>
    <d v="2017-02-28T08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n v="0"/>
    <x v="1"/>
    <s v="plays"/>
    <x v="4097"/>
    <d v="2016-01-31T23:55:00"/>
  </r>
  <r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n v="0"/>
    <x v="1"/>
    <s v="plays"/>
    <x v="4098"/>
    <d v="2016-06-04T17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"/>
    <n v="50"/>
    <x v="1"/>
    <s v="plays"/>
    <x v="4099"/>
    <d v="2016-09-02T20:24:33"/>
  </r>
  <r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n v="0"/>
    <x v="1"/>
    <s v="plays"/>
    <x v="4100"/>
    <d v="2014-10-25T02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n v="0"/>
    <x v="1"/>
    <s v="plays"/>
    <x v="4101"/>
    <d v="2017-01-25T21:41:22"/>
  </r>
  <r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.4"/>
    <n v="22.833333333333332"/>
    <x v="1"/>
    <s v="plays"/>
    <x v="4102"/>
    <d v="2016-05-15T20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66666666666668"/>
    <x v="1"/>
    <s v="plays"/>
    <x v="4103"/>
    <d v="2015-08-26T18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.366666666666667"/>
    <n v="45.785714285714285"/>
    <x v="1"/>
    <s v="plays"/>
    <x v="4104"/>
    <d v="2016-10-27T06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697"/>
    <n v="383.33333333333331"/>
    <x v="1"/>
    <s v="plays"/>
    <x v="4105"/>
    <d v="2016-12-26T00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0.599999999999994"/>
    <n v="106.96969696969697"/>
    <x v="1"/>
    <s v="plays"/>
    <x v="4106"/>
    <d v="2015-04-02T01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499999999999998"/>
    <n v="10.25"/>
    <x v="1"/>
    <s v="plays"/>
    <x v="4107"/>
    <d v="2014-09-24T22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"/>
    <n v="59"/>
    <x v="1"/>
    <s v="plays"/>
    <x v="4108"/>
    <d v="2017-03-03T05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n v="0"/>
    <x v="1"/>
    <s v="plays"/>
    <x v="4109"/>
    <d v="2015-11-29T13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8.666666666666668"/>
    <n v="14.333333333333334"/>
    <x v="1"/>
    <s v="plays"/>
    <x v="4110"/>
    <d v="2016-07-21T15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3"/>
    <n v="15.666666666666666"/>
    <x v="1"/>
    <s v="plays"/>
    <x v="4111"/>
    <d v="2015-02-24T03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.04"/>
    <n v="1"/>
    <x v="1"/>
    <s v="plays"/>
    <x v="4112"/>
    <d v="2016-02-28T00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42B25-49F0-4EE5-8FD5-9925956285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4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74DFD-91FC-48AB-9115-A971D7F8FD5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4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AAAF7-1FE8-4AEA-A89E-0FDC3EDA1A6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D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3">
    <i>
      <x v="1"/>
    </i>
    <i>
      <x v="3"/>
    </i>
    <i t="grand">
      <x/>
    </i>
  </colItems>
  <pageFields count="2">
    <pageField fld="14" item="2" hier="-1"/>
    <pageField fld="19" hier="-1"/>
  </pageFields>
  <dataFields count="1">
    <dataField name="Count of state" fld="3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5AF21-0498-4416-B3E9-F71BEE7439E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2" showAll="0"/>
    <pivotField numFmtId="2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10" hier="-1"/>
    <pageField fld="8" item="1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J8" sqref="J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8" customWidth="1"/>
    <col min="18" max="18" width="20.85546875" customWidth="1"/>
    <col min="19" max="19" width="32.5703125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8265</v>
      </c>
      <c r="O2" s="5">
        <f>100*$E2/$D2</f>
        <v>136.85882352941175</v>
      </c>
      <c r="P2" s="5">
        <f t="shared" ref="P2:P65" si="0">IF($L2=0,0,$E2/$L2)</f>
        <v>63.917582417582416</v>
      </c>
      <c r="Q2" t="str">
        <f>LEFT($N2,SEARCH("/",$N2,1)-1)</f>
        <v>film &amp; video</v>
      </c>
      <c r="R2" t="str">
        <f>RIGHT($N2,LEN($N2)-SEARCH("/",$N2,1))</f>
        <v>television</v>
      </c>
      <c r="S2" s="9">
        <f>(J2/86400+DATE(1970,1,1))</f>
        <v>42177.007071759261</v>
      </c>
      <c r="T2" s="9">
        <f>(I2/86400+DATE(1970,1,1))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 t="s">
        <v>8265</v>
      </c>
      <c r="O3" s="5">
        <f t="shared" ref="O3:O66" si="1">100*$E3/$D3</f>
        <v>142.60827250608273</v>
      </c>
      <c r="P3" s="5">
        <f t="shared" si="0"/>
        <v>185.48101265822785</v>
      </c>
      <c r="Q3" t="str">
        <f t="shared" ref="Q3:Q66" si="2">LEFT($N3,SEARCH("/",$N3,1)-1)</f>
        <v>film &amp; video</v>
      </c>
      <c r="R3" t="str">
        <f t="shared" ref="R3:R66" si="3">RIGHT($N3,LEN($N3)-SEARCH("/",$N3,1))</f>
        <v>television</v>
      </c>
      <c r="S3" s="9">
        <f t="shared" ref="S3:S66" si="4">(J3/86400+DATE(1970,1,1))</f>
        <v>42766.600497685184</v>
      </c>
      <c r="T3" s="9">
        <f t="shared" ref="T3:T66" si="5">(I3/86400+DATE(1970,1,1))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8265</v>
      </c>
      <c r="O4" s="5">
        <f t="shared" si="1"/>
        <v>105</v>
      </c>
      <c r="P4" s="5">
        <f t="shared" si="0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103.9</v>
      </c>
      <c r="P5" s="5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122.99154545454546</v>
      </c>
      <c r="P6" s="5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5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5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101.22222222222223</v>
      </c>
      <c r="P9" s="5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100.04342857142858</v>
      </c>
      <c r="P10" s="5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5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100.5</v>
      </c>
      <c r="P12" s="5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5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165.29333333333332</v>
      </c>
      <c r="P14" s="5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5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5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</v>
      </c>
      <c r="P17" s="5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100.24166666666666</v>
      </c>
      <c r="P18" s="5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100.66666666666667</v>
      </c>
      <c r="P19" s="5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</v>
      </c>
      <c r="P20" s="5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5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5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5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117.14285714285714</v>
      </c>
      <c r="P24" s="5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5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108.80768571428571</v>
      </c>
      <c r="P26" s="5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133.33333333333334</v>
      </c>
      <c r="P27" s="5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155.19999999999999</v>
      </c>
      <c r="P28" s="5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111.72499999999999</v>
      </c>
      <c r="P29" s="5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</v>
      </c>
      <c r="P30" s="5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123.33333333333333</v>
      </c>
      <c r="P31" s="5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5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5">
        <f t="shared" si="0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5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5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5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5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5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5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130.97999999999999</v>
      </c>
      <c r="P41" s="5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</v>
      </c>
      <c r="P42" s="5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5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5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308.66000000000003</v>
      </c>
      <c r="P45" s="5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5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5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5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</v>
      </c>
      <c r="P49" s="5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107.95</v>
      </c>
      <c r="P50" s="5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5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5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128.01818181818183</v>
      </c>
      <c r="P53" s="5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5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5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5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128.95348837209303</v>
      </c>
      <c r="P57" s="5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107.2625</v>
      </c>
      <c r="P58" s="5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101.9</v>
      </c>
      <c r="P59" s="5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5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100.12569999999999</v>
      </c>
      <c r="P61" s="5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103.29622222222223</v>
      </c>
      <c r="P62" s="5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5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5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113.5185</v>
      </c>
      <c r="P65" s="5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5">
        <f t="shared" ref="P66:P129" si="6">IF($L66=0,0,$E66/$L66)</f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100*$E67/$D67</f>
        <v>107.52857142857142</v>
      </c>
      <c r="P67" s="5">
        <f t="shared" si="6"/>
        <v>132.05263157894737</v>
      </c>
      <c r="Q67" t="str">
        <f t="shared" ref="Q67:Q130" si="8">LEFT($N67,SEARCH("/",$N67,1)-1)</f>
        <v>film &amp; video</v>
      </c>
      <c r="R67" t="str">
        <f t="shared" ref="R67:R130" si="9">RIGHT($N67,LEN($N67)-SEARCH("/",$N67,1))</f>
        <v>shorts</v>
      </c>
      <c r="S67" s="9">
        <f t="shared" ref="S67:S130" si="10">(J67/86400+DATE(1970,1,1))</f>
        <v>41835.821226851855</v>
      </c>
      <c r="T67" s="9">
        <f t="shared" ref="T67:T130" si="11">(I67/86400+DATE(1970,1,1))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5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</v>
      </c>
      <c r="P69" s="5">
        <f t="shared" si="6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5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5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5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123.94444444444444</v>
      </c>
      <c r="P73" s="5">
        <f t="shared" si="6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5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5">
        <f t="shared" si="6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112.932</v>
      </c>
      <c r="P76" s="5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5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5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5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5">
        <f t="shared" si="6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5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5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5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100.0125</v>
      </c>
      <c r="P84" s="5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102.5</v>
      </c>
      <c r="P85" s="5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5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125.5</v>
      </c>
      <c r="P87" s="5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5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</v>
      </c>
      <c r="P89" s="5">
        <f t="shared" si="6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102.85714285714286</v>
      </c>
      <c r="P90" s="5">
        <f t="shared" si="6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115.06666666666666</v>
      </c>
      <c r="P91" s="5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5">
        <f t="shared" si="6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5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5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</v>
      </c>
      <c r="P95" s="5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5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5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5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5">
        <f t="shared" si="6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5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5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5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5">
        <f t="shared" si="6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</v>
      </c>
      <c r="P104" s="5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5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5">
        <f t="shared" si="6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107.40909090909091</v>
      </c>
      <c r="P107" s="5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100.5</v>
      </c>
      <c r="P108" s="5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5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246.66666666666666</v>
      </c>
      <c r="P110" s="5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219.5</v>
      </c>
      <c r="P111" s="5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5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5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5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5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103.33333333333333</v>
      </c>
      <c r="P116" s="5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140.44444444444446</v>
      </c>
      <c r="P117" s="5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5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100.49377777777778</v>
      </c>
      <c r="P119" s="5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113.0316</v>
      </c>
      <c r="P120" s="5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104.55692307692307</v>
      </c>
      <c r="P121" s="5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1.4285714285714285E-2</v>
      </c>
      <c r="P122" s="5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5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5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5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5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</v>
      </c>
      <c r="P127" s="5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5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5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5">
        <f t="shared" ref="P130:P193" si="12">IF($L130=0,0,$E130/$L130)</f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100*$E131/$D131</f>
        <v>0</v>
      </c>
      <c r="P131" s="5">
        <f t="shared" si="12"/>
        <v>0</v>
      </c>
      <c r="Q131" t="str">
        <f t="shared" ref="Q131:Q194" si="14">LEFT($N131,SEARCH("/",$N131,1)-1)</f>
        <v>film &amp; video</v>
      </c>
      <c r="R131" t="str">
        <f t="shared" ref="R131:R194" si="15">RIGHT($N131,LEN($N131)-SEARCH("/",$N131,1))</f>
        <v>science fiction</v>
      </c>
      <c r="S131" s="9">
        <f t="shared" ref="S131:S194" si="16">(J131/86400+DATE(1970,1,1))</f>
        <v>41882.937303240738</v>
      </c>
      <c r="T131" s="9">
        <f t="shared" ref="T131:T194" si="17">(I131/86400+DATE(1970,1,1))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5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5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 s="5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5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5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 s="5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5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5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 s="5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 s="5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5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 s="5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0.33333333333333331</v>
      </c>
      <c r="P144" s="5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5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 s="5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 s="5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 s="5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5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 s="5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0.92</v>
      </c>
      <c r="P151" s="5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 s="5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5.6000000000000001E-2</v>
      </c>
      <c r="P153" s="5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 s="5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 s="5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2.6666666666666665</v>
      </c>
      <c r="P156" s="5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 s="5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 s="5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 s="5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5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 s="5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5">
        <f t="shared" si="12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 s="5">
        <f t="shared" si="12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 s="5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5">
        <f t="shared" si="12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 s="5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5">
        <f t="shared" si="12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 s="5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 s="5">
        <f t="shared" si="12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 s="5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</v>
      </c>
      <c r="P171" s="5">
        <f t="shared" si="12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 s="5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 s="5">
        <f t="shared" si="12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5">
        <f t="shared" si="12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5">
        <f t="shared" si="12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5">
        <f t="shared" si="12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 s="5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5">
        <f t="shared" si="12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 s="5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5">
        <f t="shared" si="12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 s="5">
        <f t="shared" si="12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 s="5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 s="5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5">
        <f t="shared" si="12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 s="5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</v>
      </c>
      <c r="P186" s="5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 s="5">
        <f t="shared" si="12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5">
        <f t="shared" si="12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 s="5">
        <f t="shared" si="12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5">
        <f t="shared" si="12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6.9000000000000006E-2</v>
      </c>
      <c r="P191" s="5">
        <f t="shared" si="12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 s="5">
        <f t="shared" si="12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 s="5">
        <f t="shared" si="12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 s="5">
        <f t="shared" ref="P194:P257" si="18">IF($L194=0,0,$E194/$L194)</f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100*$E195/$D195</f>
        <v>0</v>
      </c>
      <c r="P195" s="5">
        <f t="shared" si="18"/>
        <v>0</v>
      </c>
      <c r="Q195" t="str">
        <f t="shared" ref="Q195:Q258" si="20">LEFT($N195,SEARCH("/",$N195,1)-1)</f>
        <v>film &amp; video</v>
      </c>
      <c r="R195" t="str">
        <f t="shared" ref="R195:R258" si="21">RIGHT($N195,LEN($N195)-SEARCH("/",$N195,1))</f>
        <v>drama</v>
      </c>
      <c r="S195" s="9">
        <f t="shared" ref="S195:S258" si="22">(J195/86400+DATE(1970,1,1))</f>
        <v>41911.934791666667</v>
      </c>
      <c r="T195" s="9">
        <f t="shared" ref="T195:T258" si="23">(I195/86400+DATE(1970,1,1))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0.12</v>
      </c>
      <c r="P196" s="5">
        <f t="shared" si="18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5">
        <f t="shared" si="18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41.857142857142854</v>
      </c>
      <c r="P198" s="5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10.48</v>
      </c>
      <c r="P199" s="5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1.1160000000000001</v>
      </c>
      <c r="P200" s="5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5">
        <f t="shared" si="18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26.192499999999999</v>
      </c>
      <c r="P202" s="5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58.46153846153846</v>
      </c>
      <c r="P203" s="5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5">
        <f t="shared" si="18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29.84</v>
      </c>
      <c r="P205" s="5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50.721666666666664</v>
      </c>
      <c r="P206" s="5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16.25</v>
      </c>
      <c r="P207" s="5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5">
        <f t="shared" si="18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15.214285714285714</v>
      </c>
      <c r="P209" s="5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5">
        <f t="shared" si="18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5">
        <f t="shared" si="18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25.25</v>
      </c>
      <c r="P212" s="5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44.6</v>
      </c>
      <c r="P213" s="5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1.5873015873015872E-2</v>
      </c>
      <c r="P214" s="5">
        <f t="shared" si="18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0.04</v>
      </c>
      <c r="P215" s="5">
        <f t="shared" si="18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8.0000000000000002E-3</v>
      </c>
      <c r="P216" s="5">
        <f t="shared" si="18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0.22727272727272727</v>
      </c>
      <c r="P217" s="5">
        <f t="shared" si="18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55.698439999999998</v>
      </c>
      <c r="P218" s="5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11.943</v>
      </c>
      <c r="P219" s="5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 s="5">
        <f t="shared" si="18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17.63</v>
      </c>
      <c r="P221" s="5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0.72</v>
      </c>
      <c r="P222" s="5">
        <f t="shared" si="18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5">
        <f t="shared" si="18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 s="5">
        <f t="shared" si="18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5">
        <f t="shared" si="18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5">
        <f t="shared" si="18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5">
        <f t="shared" si="18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0.86206896551724133</v>
      </c>
      <c r="P228" s="5">
        <f t="shared" si="18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5">
        <f t="shared" si="18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5">
        <f t="shared" si="18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5">
        <f t="shared" si="18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0.4</v>
      </c>
      <c r="P232" s="5">
        <f t="shared" si="18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5">
        <f t="shared" si="18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</v>
      </c>
      <c r="P234" s="5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5">
        <f t="shared" si="18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40.1</v>
      </c>
      <c r="P236" s="5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5">
        <f t="shared" si="18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5">
        <f t="shared" si="18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0.33333333333333331</v>
      </c>
      <c r="P239" s="5">
        <f t="shared" si="18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5">
        <f t="shared" si="18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 s="5">
        <f t="shared" si="18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107.63413333333334</v>
      </c>
      <c r="P242" s="5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112.63736263736264</v>
      </c>
      <c r="P243" s="5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113.46153846153847</v>
      </c>
      <c r="P244" s="5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102.592</v>
      </c>
      <c r="P245" s="5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113.75714285714285</v>
      </c>
      <c r="P246" s="5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103.72</v>
      </c>
      <c r="P247" s="5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305.45999999999998</v>
      </c>
      <c r="P248" s="5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134.1</v>
      </c>
      <c r="P249" s="5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101.33294117647058</v>
      </c>
      <c r="P250" s="5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112.92</v>
      </c>
      <c r="P251" s="5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105.58333333333333</v>
      </c>
      <c r="P252" s="5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125.57142857142857</v>
      </c>
      <c r="P253" s="5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184.56</v>
      </c>
      <c r="P254" s="5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100.73333333333333</v>
      </c>
      <c r="P255" s="5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116.94725</v>
      </c>
      <c r="P256" s="5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106.73325</v>
      </c>
      <c r="P257" s="5">
        <f t="shared" si="18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139.1</v>
      </c>
      <c r="P258" s="5">
        <f t="shared" ref="P258:P321" si="24">IF($L258=0,0,$E258/$L258)</f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100*$E259/$D259</f>
        <v>106.7264857142857</v>
      </c>
      <c r="P259" s="5">
        <f t="shared" si="24"/>
        <v>66.70405357142856</v>
      </c>
      <c r="Q259" t="str">
        <f t="shared" ref="Q259:Q322" si="26">LEFT($N259,SEARCH("/",$N259,1)-1)</f>
        <v>film &amp; video</v>
      </c>
      <c r="R259" t="str">
        <f t="shared" ref="R259:R322" si="27">RIGHT($N259,LEN($N259)-SEARCH("/",$N259,1))</f>
        <v>documentary</v>
      </c>
      <c r="S259" s="9">
        <f t="shared" ref="S259:S322" si="28">(J259/86400+DATE(1970,1,1))</f>
        <v>42479.626875000002</v>
      </c>
      <c r="T259" s="9">
        <f t="shared" ref="T259:T322" si="29">(I259/86400+DATE(1970,1,1))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191.14</v>
      </c>
      <c r="P260" s="5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131.93789333333334</v>
      </c>
      <c r="P261" s="5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106.4</v>
      </c>
      <c r="P262" s="5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107.4</v>
      </c>
      <c r="P263" s="5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 s="5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118.08108</v>
      </c>
      <c r="P265" s="5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118.2</v>
      </c>
      <c r="P266" s="5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111.1</v>
      </c>
      <c r="P267" s="5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145.5</v>
      </c>
      <c r="P268" s="5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131.62883248730964</v>
      </c>
      <c r="P269" s="5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111.4</v>
      </c>
      <c r="P270" s="5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147.23376999999999</v>
      </c>
      <c r="P271" s="5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152.60869565217391</v>
      </c>
      <c r="P272" s="5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104.68</v>
      </c>
      <c r="P273" s="5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177.43366666666665</v>
      </c>
      <c r="P274" s="5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107.7758</v>
      </c>
      <c r="P275" s="5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 s="5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108.395</v>
      </c>
      <c r="P277" s="5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147.6</v>
      </c>
      <c r="P278" s="5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110.38153846153845</v>
      </c>
      <c r="P279" s="5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150.34814814814814</v>
      </c>
      <c r="P280" s="5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157.31829411764707</v>
      </c>
      <c r="P281" s="5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156.14400000000001</v>
      </c>
      <c r="P282" s="5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120.58763636363636</v>
      </c>
      <c r="P283" s="5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101.18888888888888</v>
      </c>
      <c r="P284" s="5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114.27249999999999</v>
      </c>
      <c r="P285" s="5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104.62615</v>
      </c>
      <c r="P286" s="5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228.82507142857142</v>
      </c>
      <c r="P287" s="5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109.15333333333334</v>
      </c>
      <c r="P288" s="5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176.3</v>
      </c>
      <c r="P289" s="5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103.21062000000001</v>
      </c>
      <c r="P290" s="5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104.82</v>
      </c>
      <c r="P291" s="5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106.68444444444444</v>
      </c>
      <c r="P292" s="5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120.02</v>
      </c>
      <c r="P293" s="5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101.50693333333334</v>
      </c>
      <c r="P294" s="5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101.38461538461539</v>
      </c>
      <c r="P295" s="5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 s="5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133.10911999999999</v>
      </c>
      <c r="P297" s="5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118.72620000000001</v>
      </c>
      <c r="P298" s="5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100.64</v>
      </c>
      <c r="P299" s="5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108.9324126984127</v>
      </c>
      <c r="P300" s="5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178.95249999999999</v>
      </c>
      <c r="P301" s="5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101.72264</v>
      </c>
      <c r="P302" s="5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118.735</v>
      </c>
      <c r="P303" s="5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100.46</v>
      </c>
      <c r="P304" s="5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137.46666666666667</v>
      </c>
      <c r="P305" s="5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231.64705882352942</v>
      </c>
      <c r="P306" s="5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130.33333333333334</v>
      </c>
      <c r="P307" s="5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292.89999999999998</v>
      </c>
      <c r="P308" s="5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111.31818181818181</v>
      </c>
      <c r="P309" s="5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105.56666666666666</v>
      </c>
      <c r="P310" s="5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118.94444444444444</v>
      </c>
      <c r="P311" s="5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104.129</v>
      </c>
      <c r="P312" s="5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104.10165000000001</v>
      </c>
      <c r="P313" s="5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111.875</v>
      </c>
      <c r="P314" s="5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104.73529411764706</v>
      </c>
      <c r="P315" s="5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385.15</v>
      </c>
      <c r="P316" s="5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101.248</v>
      </c>
      <c r="P317" s="5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113.77333333333333</v>
      </c>
      <c r="P318" s="5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100.80333333333333</v>
      </c>
      <c r="P319" s="5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283.32</v>
      </c>
      <c r="P320" s="5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112.68</v>
      </c>
      <c r="P321" s="5">
        <f t="shared" si="24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106.58</v>
      </c>
      <c r="P322" s="5">
        <f t="shared" ref="P322:P385" si="30">IF($L322=0,0,$E322/$L322)</f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100*$E323/$D323</f>
        <v>102.66285714285715</v>
      </c>
      <c r="P323" s="5">
        <f t="shared" si="30"/>
        <v>106.62314540059347</v>
      </c>
      <c r="Q323" t="str">
        <f t="shared" ref="Q323:Q386" si="32">LEFT($N323,SEARCH("/",$N323,1)-1)</f>
        <v>film &amp; video</v>
      </c>
      <c r="R323" t="str">
        <f t="shared" ref="R323:R386" si="33">RIGHT($N323,LEN($N323)-SEARCH("/",$N323,1))</f>
        <v>documentary</v>
      </c>
      <c r="S323" s="9">
        <f t="shared" ref="S323:S386" si="34">(J323/86400+DATE(1970,1,1))</f>
        <v>42647.446597222224</v>
      </c>
      <c r="T323" s="9">
        <f t="shared" ref="T323:T386" si="35">(I323/86400+DATE(1970,1,1))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107.91200000000001</v>
      </c>
      <c r="P324" s="5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123.07407407407408</v>
      </c>
      <c r="P325" s="5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101.6</v>
      </c>
      <c r="P326" s="5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104.396</v>
      </c>
      <c r="P327" s="5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112.92973333333333</v>
      </c>
      <c r="P328" s="5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136.4</v>
      </c>
      <c r="P329" s="5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103.6144</v>
      </c>
      <c r="P330" s="5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105.5</v>
      </c>
      <c r="P331" s="5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101.82857142857142</v>
      </c>
      <c r="P332" s="5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106.605</v>
      </c>
      <c r="P333" s="5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113.015</v>
      </c>
      <c r="P334" s="5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125.22750000000001</v>
      </c>
      <c r="P335" s="5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101.19</v>
      </c>
      <c r="P336" s="5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102.76470588235294</v>
      </c>
      <c r="P337" s="5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116.83911999999999</v>
      </c>
      <c r="P338" s="5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101.16833333333334</v>
      </c>
      <c r="P339" s="5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110.1336</v>
      </c>
      <c r="P340" s="5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108.08333333333333</v>
      </c>
      <c r="P341" s="5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125.02285714285715</v>
      </c>
      <c r="P342" s="5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106.71428571428571</v>
      </c>
      <c r="P343" s="5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100.3664</v>
      </c>
      <c r="P344" s="5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102.02863333333333</v>
      </c>
      <c r="P345" s="5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102.08358208955224</v>
      </c>
      <c r="P346" s="5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123.27586206896552</v>
      </c>
      <c r="P347" s="5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170.28880000000001</v>
      </c>
      <c r="P348" s="5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111.59050000000001</v>
      </c>
      <c r="P349" s="5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 s="5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106.63570159857905</v>
      </c>
      <c r="P351" s="5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114.76</v>
      </c>
      <c r="P352" s="5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127.34117647058824</v>
      </c>
      <c r="P353" s="5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116.56</v>
      </c>
      <c r="P354" s="5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108.61819426615318</v>
      </c>
      <c r="P355" s="5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103.94285714285714</v>
      </c>
      <c r="P356" s="5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116.25714285714285</v>
      </c>
      <c r="P357" s="5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102.69240000000001</v>
      </c>
      <c r="P358" s="5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 s="5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103.08799999999999</v>
      </c>
      <c r="P360" s="5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104.85537190082644</v>
      </c>
      <c r="P361" s="5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101.375</v>
      </c>
      <c r="P362" s="5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111.07699999999998</v>
      </c>
      <c r="P363" s="5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124.15933781686498</v>
      </c>
      <c r="P364" s="5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101.33333333333333</v>
      </c>
      <c r="P365" s="5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110.16142857142857</v>
      </c>
      <c r="P366" s="5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103.97333333333333</v>
      </c>
      <c r="P367" s="5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101.31578947368421</v>
      </c>
      <c r="P368" s="5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103.3501</v>
      </c>
      <c r="P369" s="5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104.11199999999999</v>
      </c>
      <c r="P370" s="5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110.15569230769231</v>
      </c>
      <c r="P371" s="5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122.02</v>
      </c>
      <c r="P372" s="5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114.16866666666667</v>
      </c>
      <c r="P373" s="5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125.33333333333333</v>
      </c>
      <c r="P374" s="5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106.66666666666667</v>
      </c>
      <c r="P375" s="5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130.65</v>
      </c>
      <c r="P376" s="5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 s="5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105.95918367346938</v>
      </c>
      <c r="P378" s="5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114.4</v>
      </c>
      <c r="P379" s="5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111.76666666666667</v>
      </c>
      <c r="P380" s="5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116.08</v>
      </c>
      <c r="P381" s="5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141.5</v>
      </c>
      <c r="P382" s="5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104.73</v>
      </c>
      <c r="P383" s="5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255.83333333333334</v>
      </c>
      <c r="P384" s="5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206.70670670670671</v>
      </c>
      <c r="P385" s="5">
        <f t="shared" si="30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112.105</v>
      </c>
      <c r="P386" s="5">
        <f t="shared" ref="P386:P449" si="36">IF($L386=0,0,$E386/$L386)</f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100*$E387/$D387</f>
        <v>105.982</v>
      </c>
      <c r="P387" s="5">
        <f t="shared" si="36"/>
        <v>111.79535864978902</v>
      </c>
      <c r="Q387" t="str">
        <f t="shared" ref="Q387:Q450" si="38">LEFT($N387,SEARCH("/",$N387,1)-1)</f>
        <v>film &amp; video</v>
      </c>
      <c r="R387" t="str">
        <f t="shared" ref="R387:R450" si="39">RIGHT($N387,LEN($N387)-SEARCH("/",$N387,1))</f>
        <v>documentary</v>
      </c>
      <c r="S387" s="9">
        <f t="shared" ref="S387:S450" si="40">(J387/86400+DATE(1970,1,1))</f>
        <v>41934.584502314814</v>
      </c>
      <c r="T387" s="9">
        <f t="shared" ref="T387:T450" si="41">(I387/86400+DATE(1970,1,1))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100.16666666666667</v>
      </c>
      <c r="P388" s="5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213.98947368421054</v>
      </c>
      <c r="P389" s="5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126.16</v>
      </c>
      <c r="P390" s="5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181.53547058823528</v>
      </c>
      <c r="P391" s="5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 s="5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100.61</v>
      </c>
      <c r="P393" s="5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100.9027027027027</v>
      </c>
      <c r="P394" s="5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110.446</v>
      </c>
      <c r="P395" s="5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111.8936170212766</v>
      </c>
      <c r="P396" s="5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108.0445</v>
      </c>
      <c r="P397" s="5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106.66666666666667</v>
      </c>
      <c r="P398" s="5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103.90027322404372</v>
      </c>
      <c r="P399" s="5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125.16</v>
      </c>
      <c r="P400" s="5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106.80500000000001</v>
      </c>
      <c r="P401" s="5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112.30249999999999</v>
      </c>
      <c r="P402" s="5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103.812</v>
      </c>
      <c r="P403" s="5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141.65</v>
      </c>
      <c r="P404" s="5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105.26</v>
      </c>
      <c r="P405" s="5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103.09142857142857</v>
      </c>
      <c r="P406" s="5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107.65957446808511</v>
      </c>
      <c r="P407" s="5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107.70464285714286</v>
      </c>
      <c r="P408" s="5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101.55</v>
      </c>
      <c r="P409" s="5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101.43766666666667</v>
      </c>
      <c r="P410" s="5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136.80000000000001</v>
      </c>
      <c r="P411" s="5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128.30000000000001</v>
      </c>
      <c r="P412" s="5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101.05</v>
      </c>
      <c r="P413" s="5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126.84</v>
      </c>
      <c r="P414" s="5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105.0859375</v>
      </c>
      <c r="P415" s="5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102.85405405405406</v>
      </c>
      <c r="P416" s="5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102.14714285714285</v>
      </c>
      <c r="P417" s="5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120.217</v>
      </c>
      <c r="P418" s="5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100.24761904761905</v>
      </c>
      <c r="P419" s="5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100.63392857142857</v>
      </c>
      <c r="P420" s="5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100.4375</v>
      </c>
      <c r="P421" s="5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0.43939393939393939</v>
      </c>
      <c r="P422" s="5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2.0066666666666668</v>
      </c>
      <c r="P423" s="5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1.075</v>
      </c>
      <c r="P424" s="5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0.76500000000000001</v>
      </c>
      <c r="P425" s="5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6.7966666666666669</v>
      </c>
      <c r="P426" s="5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1.2E-2</v>
      </c>
      <c r="P427" s="5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1.33</v>
      </c>
      <c r="P428" s="5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5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5.6333333333333337</v>
      </c>
      <c r="P430" s="5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5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</v>
      </c>
      <c r="P432" s="5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13.833333333333334</v>
      </c>
      <c r="P433" s="5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</v>
      </c>
      <c r="P434" s="5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5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 s="5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2.7272727272727275E-3</v>
      </c>
      <c r="P437" s="5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5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5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9.3800000000000008</v>
      </c>
      <c r="P440" s="5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5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0.1</v>
      </c>
      <c r="P442" s="5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5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39.358823529411765</v>
      </c>
      <c r="P444" s="5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0.1</v>
      </c>
      <c r="P445" s="5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 s="5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3.3333333333333335E-3</v>
      </c>
      <c r="P447" s="5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7.2952380952380951</v>
      </c>
      <c r="P448" s="5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1.6666666666666666E-2</v>
      </c>
      <c r="P449" s="5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3.2804000000000002</v>
      </c>
      <c r="P450" s="5">
        <f t="shared" ref="P450:P513" si="42">IF($L450=0,0,$E450/$L450)</f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100*$E451/$D451</f>
        <v>2.25</v>
      </c>
      <c r="P451" s="5">
        <f t="shared" si="42"/>
        <v>9</v>
      </c>
      <c r="Q451" t="str">
        <f t="shared" ref="Q451:Q514" si="44">LEFT($N451,SEARCH("/",$N451,1)-1)</f>
        <v>film &amp; video</v>
      </c>
      <c r="R451" t="str">
        <f t="shared" ref="R451:R514" si="45">RIGHT($N451,LEN($N451)-SEARCH("/",$N451,1))</f>
        <v>animation</v>
      </c>
      <c r="S451" s="9">
        <f t="shared" ref="S451:S514" si="46">(J451/86400+DATE(1970,1,1))</f>
        <v>41534.568113425928</v>
      </c>
      <c r="T451" s="9">
        <f t="shared" ref="T451:T514" si="47">(I451/86400+DATE(1970,1,1))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0.79200000000000004</v>
      </c>
      <c r="P452" s="5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5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64</v>
      </c>
      <c r="P454" s="5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2.7404479578392621E-2</v>
      </c>
      <c r="P455" s="5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0.82</v>
      </c>
      <c r="P456" s="5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6.9230769230769235E-2</v>
      </c>
      <c r="P457" s="5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0.68631863186318631</v>
      </c>
      <c r="P458" s="5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5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8.2100000000000009</v>
      </c>
      <c r="P460" s="5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6.4102564102564097E-2</v>
      </c>
      <c r="P461" s="5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0.29411764705882354</v>
      </c>
      <c r="P462" s="5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5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5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2.2727272727272729</v>
      </c>
      <c r="P465" s="5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9.9009900990099015E-2</v>
      </c>
      <c r="P466" s="5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26.953125</v>
      </c>
      <c r="P467" s="5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0.76</v>
      </c>
      <c r="P468" s="5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21.574999999999999</v>
      </c>
      <c r="P469" s="5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5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5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</v>
      </c>
      <c r="P472" s="5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11.892727272727273</v>
      </c>
      <c r="P473" s="5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17.625</v>
      </c>
      <c r="P474" s="5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</v>
      </c>
      <c r="P475" s="5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3.0303030303030304E-2</v>
      </c>
      <c r="P476" s="5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5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2.230268181818182</v>
      </c>
      <c r="P478" s="5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5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5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32.56</v>
      </c>
      <c r="P481" s="5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19.41</v>
      </c>
      <c r="P482" s="5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6.1</v>
      </c>
      <c r="P483" s="5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0.1</v>
      </c>
      <c r="P484" s="5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50.2</v>
      </c>
      <c r="P485" s="5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0.18625</v>
      </c>
      <c r="P486" s="5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21.906971229845084</v>
      </c>
      <c r="P487" s="5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9.0909090909090905E-3</v>
      </c>
      <c r="P488" s="5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5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5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0.28667813379201834</v>
      </c>
      <c r="P491" s="5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5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5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5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5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0.155</v>
      </c>
      <c r="P496" s="5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5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1.6666666666666668E-3</v>
      </c>
      <c r="P498" s="5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0.6696428571428571</v>
      </c>
      <c r="P499" s="5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4.5985132395404555</v>
      </c>
      <c r="P500" s="5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9.5500000000000007</v>
      </c>
      <c r="P501" s="5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3.3076923076923075</v>
      </c>
      <c r="P502" s="5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5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1.1499999999999999</v>
      </c>
      <c r="P504" s="5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1.7538461538461538</v>
      </c>
      <c r="P505" s="5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1.3673469387755102</v>
      </c>
      <c r="P506" s="5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0.43333333333333335</v>
      </c>
      <c r="P507" s="5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0.125</v>
      </c>
      <c r="P508" s="5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</v>
      </c>
      <c r="P509" s="5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0.8</v>
      </c>
      <c r="P510" s="5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0.2</v>
      </c>
      <c r="P511" s="5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5">
        <f t="shared" si="42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3</v>
      </c>
      <c r="P513" s="5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0.13750000000000001</v>
      </c>
      <c r="P514" s="5">
        <f t="shared" ref="P514:P577" si="48">IF($L514=0,0,$E514/$L514)</f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100*$E515/$D515</f>
        <v>13.923999999999999</v>
      </c>
      <c r="P515" s="5">
        <f t="shared" si="48"/>
        <v>102.38235294117646</v>
      </c>
      <c r="Q515" t="str">
        <f t="shared" ref="Q515:Q578" si="50">LEFT($N515,SEARCH("/",$N515,1)-1)</f>
        <v>film &amp; video</v>
      </c>
      <c r="R515" t="str">
        <f t="shared" ref="R515:R578" si="51">RIGHT($N515,LEN($N515)-SEARCH("/",$N515,1))</f>
        <v>animation</v>
      </c>
      <c r="S515" s="9">
        <f t="shared" ref="S515:S578" si="52">(J515/86400+DATE(1970,1,1))</f>
        <v>42552.653993055559</v>
      </c>
      <c r="T515" s="9">
        <f t="shared" ref="T515:T578" si="53">(I515/86400+DATE(1970,1,1))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3.3333333333333335</v>
      </c>
      <c r="P516" s="5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25.41340206185567</v>
      </c>
      <c r="P517" s="5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5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</v>
      </c>
      <c r="P519" s="5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5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22.881426547787683</v>
      </c>
      <c r="P521" s="5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102.1</v>
      </c>
      <c r="P522" s="5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104.64</v>
      </c>
      <c r="P523" s="5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114.66666666666667</v>
      </c>
      <c r="P524" s="5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120.6</v>
      </c>
      <c r="P525" s="5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108.67285714285714</v>
      </c>
      <c r="P526" s="5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100</v>
      </c>
      <c r="P527" s="5">
        <f t="shared" si="48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114</v>
      </c>
      <c r="P528" s="5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100.85</v>
      </c>
      <c r="P529" s="5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115.65217391304348</v>
      </c>
      <c r="P530" s="5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130.41666666666666</v>
      </c>
      <c r="P531" s="5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107.7826725403818</v>
      </c>
      <c r="P532" s="5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100</v>
      </c>
      <c r="P533" s="5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123.25</v>
      </c>
      <c r="P534" s="5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100.2</v>
      </c>
      <c r="P535" s="5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104.66666666666667</v>
      </c>
      <c r="P536" s="5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102.5</v>
      </c>
      <c r="P537" s="5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118.25757575757575</v>
      </c>
      <c r="P538" s="5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120.5</v>
      </c>
      <c r="P539" s="5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302.42</v>
      </c>
      <c r="P540" s="5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100.64400000000001</v>
      </c>
      <c r="P541" s="5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6.6666666666666671E-3</v>
      </c>
      <c r="P542" s="5">
        <f t="shared" si="48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0.55555555555555558</v>
      </c>
      <c r="P543" s="5">
        <f t="shared" si="48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4.0000000000000002E-4</v>
      </c>
      <c r="P544" s="5">
        <f t="shared" si="48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0.31818181818181818</v>
      </c>
      <c r="P545" s="5">
        <f t="shared" si="48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</v>
      </c>
      <c r="P546" s="5">
        <f t="shared" si="48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27.384</v>
      </c>
      <c r="P547" s="5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8.666666666666667E-2</v>
      </c>
      <c r="P548" s="5">
        <f t="shared" si="48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5">
        <f t="shared" si="48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0.09</v>
      </c>
      <c r="P550" s="5">
        <f t="shared" si="48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2.72</v>
      </c>
      <c r="P551" s="5">
        <f t="shared" si="48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0.7</v>
      </c>
      <c r="P552" s="5">
        <f t="shared" si="48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5.0413333333333332</v>
      </c>
      <c r="P553" s="5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5">
        <f t="shared" si="48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0.49199999999999999</v>
      </c>
      <c r="P555" s="5">
        <f t="shared" si="48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36.589147286821706</v>
      </c>
      <c r="P556" s="5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5">
        <f t="shared" si="48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</v>
      </c>
      <c r="P558" s="5">
        <f t="shared" si="48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0.91066666666666662</v>
      </c>
      <c r="P559" s="5">
        <f t="shared" si="48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5">
        <f t="shared" si="48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2.0833333333333332E-2</v>
      </c>
      <c r="P561" s="5">
        <f t="shared" si="48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1.2E-2</v>
      </c>
      <c r="P562" s="5">
        <f t="shared" si="48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0.36666666666666664</v>
      </c>
      <c r="P563" s="5">
        <f t="shared" si="48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5">
        <f t="shared" si="48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9.0666666666666673E-2</v>
      </c>
      <c r="P565" s="5">
        <f t="shared" si="48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5.5555555555555558E-3</v>
      </c>
      <c r="P566" s="5">
        <f t="shared" si="48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5">
        <f t="shared" si="48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0.02</v>
      </c>
      <c r="P568" s="5">
        <f t="shared" si="48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5">
        <f t="shared" si="48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1</v>
      </c>
      <c r="P570" s="5">
        <f t="shared" si="48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0.8</v>
      </c>
      <c r="P571" s="5">
        <f t="shared" si="48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0.16705882352941176</v>
      </c>
      <c r="P572" s="5">
        <f t="shared" si="48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0.42399999999999999</v>
      </c>
      <c r="P573" s="5">
        <f t="shared" si="48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5">
        <f t="shared" si="48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0.38925389253892539</v>
      </c>
      <c r="P575" s="5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0.7155635062611807</v>
      </c>
      <c r="P576" s="5">
        <f t="shared" si="48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0.43166666666666664</v>
      </c>
      <c r="P577" s="5">
        <f t="shared" si="48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1.25E-3</v>
      </c>
      <c r="P578" s="5">
        <f t="shared" ref="P578:P641" si="54">IF($L578=0,0,$E578/$L578)</f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100*$E579/$D579</f>
        <v>0.2</v>
      </c>
      <c r="P579" s="5">
        <f t="shared" si="54"/>
        <v>10</v>
      </c>
      <c r="Q579" t="str">
        <f t="shared" ref="Q579:Q642" si="56">LEFT($N579,SEARCH("/",$N579,1)-1)</f>
        <v>technology</v>
      </c>
      <c r="R579" t="str">
        <f t="shared" ref="R579:R642" si="57">RIGHT($N579,LEN($N579)-SEARCH("/",$N579,1))</f>
        <v>web</v>
      </c>
      <c r="S579" s="9">
        <f t="shared" ref="S579:S642" si="58">(J579/86400+DATE(1970,1,1))</f>
        <v>42450.589143518519</v>
      </c>
      <c r="T579" s="9">
        <f t="shared" ref="T579:T642" si="59">(I579/86400+DATE(1970,1,1))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1.12E-2</v>
      </c>
      <c r="P580" s="5">
        <f t="shared" si="54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1.4583333333333333</v>
      </c>
      <c r="P581" s="5">
        <f t="shared" si="54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3.3333333333333333E-2</v>
      </c>
      <c r="P582" s="5">
        <f t="shared" si="54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5">
        <f t="shared" si="54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5">
        <f t="shared" si="54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1.1111111111111112E-2</v>
      </c>
      <c r="P585" s="5">
        <f t="shared" si="54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 s="5">
        <f t="shared" si="54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5">
        <f t="shared" si="54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0.56000000000000005</v>
      </c>
      <c r="P588" s="5">
        <f t="shared" si="54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9.0833333333333339</v>
      </c>
      <c r="P589" s="5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3.3444444444444446</v>
      </c>
      <c r="P590" s="5">
        <f t="shared" si="54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1.3333333333333334E-2</v>
      </c>
      <c r="P591" s="5">
        <f t="shared" si="54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</v>
      </c>
      <c r="P592" s="5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6.0999999999999999E-2</v>
      </c>
      <c r="P593" s="5">
        <f t="shared" si="54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3.3333333333333335</v>
      </c>
      <c r="P594" s="5">
        <f t="shared" si="54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 s="5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0.104</v>
      </c>
      <c r="P596" s="5">
        <f t="shared" si="54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0.42599999999999999</v>
      </c>
      <c r="P597" s="5">
        <f t="shared" si="54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0.03</v>
      </c>
      <c r="P598" s="5">
        <f t="shared" si="54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0.26666666666666666</v>
      </c>
      <c r="P599" s="5">
        <f t="shared" si="54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 s="5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6.2E-2</v>
      </c>
      <c r="P601" s="5">
        <f t="shared" si="54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 s="5">
        <f t="shared" si="54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</v>
      </c>
      <c r="P603" s="5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5">
        <f t="shared" si="54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</v>
      </c>
      <c r="P605" s="5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5">
        <f t="shared" si="54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</v>
      </c>
      <c r="P607" s="5">
        <f t="shared" si="54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0.2</v>
      </c>
      <c r="P608" s="5">
        <f t="shared" si="54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5">
        <f t="shared" si="54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0.97399999999999998</v>
      </c>
      <c r="P610" s="5">
        <f t="shared" si="54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0.64102564102564108</v>
      </c>
      <c r="P611" s="5">
        <f t="shared" si="54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5">
        <f t="shared" si="54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5">
        <f t="shared" si="54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5">
        <f t="shared" si="54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21.363333333333333</v>
      </c>
      <c r="P615" s="5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5">
        <f t="shared" si="54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5">
        <f t="shared" si="54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5">
        <f t="shared" si="54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 s="5">
        <f t="shared" si="54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5">
        <f t="shared" si="54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4.0000000000000003E-5</v>
      </c>
      <c r="P621" s="5">
        <f t="shared" si="54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 s="5">
        <f t="shared" si="54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</v>
      </c>
      <c r="P623" s="5">
        <f t="shared" si="54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5.6833333333333336</v>
      </c>
      <c r="P624" s="5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5">
        <f t="shared" si="54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5">
        <f t="shared" si="54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5">
        <f t="shared" si="54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17.38</v>
      </c>
      <c r="P628" s="5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0.02</v>
      </c>
      <c r="P629" s="5">
        <f t="shared" si="54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5">
        <f t="shared" si="54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0.17499999999999999</v>
      </c>
      <c r="P631" s="5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8.3340278356529712E-2</v>
      </c>
      <c r="P632" s="5">
        <f t="shared" si="54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</v>
      </c>
      <c r="P633" s="5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5">
        <f t="shared" si="54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12.45</v>
      </c>
      <c r="P635" s="5">
        <f t="shared" si="54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0.02</v>
      </c>
      <c r="P636" s="5">
        <f t="shared" si="54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8.0000000000000002E-3</v>
      </c>
      <c r="P637" s="5">
        <f t="shared" si="54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0.2</v>
      </c>
      <c r="P638" s="5">
        <f t="shared" si="54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5">
        <f t="shared" si="54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8.9999999999999993E-3</v>
      </c>
      <c r="P640" s="5">
        <f t="shared" si="54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1E-4</v>
      </c>
      <c r="P641" s="5">
        <f t="shared" si="54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144.28571428571428</v>
      </c>
      <c r="P642" s="5">
        <f t="shared" ref="P642:P705" si="60">IF($L642=0,0,$E642/$L642)</f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100*$E643/$D643</f>
        <v>119.16249999999999</v>
      </c>
      <c r="P643" s="5">
        <f t="shared" si="60"/>
        <v>151.31746031746033</v>
      </c>
      <c r="Q643" t="str">
        <f t="shared" ref="Q643:Q706" si="62">LEFT($N643,SEARCH("/",$N643,1)-1)</f>
        <v>technology</v>
      </c>
      <c r="R643" t="str">
        <f t="shared" ref="R643:R706" si="63">RIGHT($N643,LEN($N643)-SEARCH("/",$N643,1))</f>
        <v>wearables</v>
      </c>
      <c r="S643" s="9">
        <f t="shared" ref="S643:S706" si="64">(J643/86400+DATE(1970,1,1))</f>
        <v>42199.57</v>
      </c>
      <c r="T643" s="9">
        <f t="shared" ref="T643:T706" si="65">(I643/86400+DATE(1970,1,1))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1460.4849999999999</v>
      </c>
      <c r="P644" s="5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105.80800000000001</v>
      </c>
      <c r="P645" s="5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300.11792000000003</v>
      </c>
      <c r="P646" s="5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278.7</v>
      </c>
      <c r="P647" s="5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131.87625</v>
      </c>
      <c r="P648" s="5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107.05</v>
      </c>
      <c r="P649" s="5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126.82285714285715</v>
      </c>
      <c r="P650" s="5">
        <f t="shared" si="60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139.96</v>
      </c>
      <c r="P651" s="5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112.4</v>
      </c>
      <c r="P652" s="5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100.52800000000001</v>
      </c>
      <c r="P653" s="5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100.46666666666667</v>
      </c>
      <c r="P654" s="5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141.446</v>
      </c>
      <c r="P655" s="5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267.29166666666669</v>
      </c>
      <c r="P656" s="5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146.88749999999999</v>
      </c>
      <c r="P657" s="5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213.56</v>
      </c>
      <c r="P658" s="5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125.7</v>
      </c>
      <c r="P659" s="5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104.46206037108834</v>
      </c>
      <c r="P660" s="5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100.56666666666666</v>
      </c>
      <c r="P661" s="5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3.0579999999999998</v>
      </c>
      <c r="P662" s="5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0.95</v>
      </c>
      <c r="P663" s="5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0.4</v>
      </c>
      <c r="P664" s="5">
        <f t="shared" si="60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0.35</v>
      </c>
      <c r="P665" s="5">
        <f t="shared" si="60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7.5333333333333332</v>
      </c>
      <c r="P666" s="5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18.64</v>
      </c>
      <c r="P667" s="5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4.0000000000000001E-3</v>
      </c>
      <c r="P668" s="5">
        <f t="shared" si="60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10.02</v>
      </c>
      <c r="P669" s="5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4.5599999999999996</v>
      </c>
      <c r="P670" s="5">
        <f t="shared" si="60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21.5075</v>
      </c>
      <c r="P671" s="5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29.276666666666667</v>
      </c>
      <c r="P672" s="5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39.426666666666669</v>
      </c>
      <c r="P673" s="5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21.628</v>
      </c>
      <c r="P674" s="5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0.20499999999999999</v>
      </c>
      <c r="P675" s="5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0.03</v>
      </c>
      <c r="P676" s="5">
        <f t="shared" si="60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14.85</v>
      </c>
      <c r="P677" s="5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</v>
      </c>
      <c r="P678" s="5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25.584</v>
      </c>
      <c r="P679" s="5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3.8206896551724139</v>
      </c>
      <c r="P680" s="5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15.485964912280702</v>
      </c>
      <c r="P681" s="5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25.911999999999999</v>
      </c>
      <c r="P682" s="5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0.04</v>
      </c>
      <c r="P683" s="5">
        <f t="shared" si="60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0.106</v>
      </c>
      <c r="P684" s="5">
        <f t="shared" si="60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0.85142857142857142</v>
      </c>
      <c r="P685" s="5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7.4837499999999997</v>
      </c>
      <c r="P686" s="5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27.65</v>
      </c>
      <c r="P687" s="5">
        <f t="shared" si="60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5">
        <f t="shared" si="60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3.55</v>
      </c>
      <c r="P689" s="5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72.989999999999995</v>
      </c>
      <c r="P690" s="5">
        <f t="shared" si="60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57.64875</v>
      </c>
      <c r="P691" s="5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12.34</v>
      </c>
      <c r="P692" s="5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0.52</v>
      </c>
      <c r="P693" s="5">
        <f t="shared" si="60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6.53</v>
      </c>
      <c r="P694" s="5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35.338000000000001</v>
      </c>
      <c r="P695" s="5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0.39333333333333331</v>
      </c>
      <c r="P696" s="5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</v>
      </c>
      <c r="P697" s="5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5.7142857142857147E-4</v>
      </c>
      <c r="P698" s="5">
        <f t="shared" si="60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46.38</v>
      </c>
      <c r="P699" s="5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15.39</v>
      </c>
      <c r="P700" s="5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82.422107692307691</v>
      </c>
      <c r="P701" s="5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2.6866666666666665</v>
      </c>
      <c r="P702" s="5">
        <f t="shared" si="60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26.6</v>
      </c>
      <c r="P703" s="5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30.813400000000001</v>
      </c>
      <c r="P704" s="5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</v>
      </c>
      <c r="P705" s="5">
        <f t="shared" si="60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0.87454545454545451</v>
      </c>
      <c r="P706" s="5">
        <f t="shared" ref="P706:P769" si="66">IF($L706=0,0,$E706/$L706)</f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100*$E707/$D707</f>
        <v>0.97699999999999998</v>
      </c>
      <c r="P707" s="5">
        <f t="shared" si="66"/>
        <v>195.4</v>
      </c>
      <c r="Q707" t="str">
        <f t="shared" ref="Q707:Q770" si="68">LEFT($N707,SEARCH("/",$N707,1)-1)</f>
        <v>technology</v>
      </c>
      <c r="R707" t="str">
        <f t="shared" ref="R707:R770" si="69">RIGHT($N707,LEN($N707)-SEARCH("/",$N707,1))</f>
        <v>wearables</v>
      </c>
      <c r="S707" s="9">
        <f t="shared" ref="S707:S770" si="70">(J707/86400+DATE(1970,1,1))</f>
        <v>42726.491643518515</v>
      </c>
      <c r="T707" s="9">
        <f t="shared" ref="T707:T770" si="71">(I707/86400+DATE(1970,1,1))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5">
        <f t="shared" si="66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78.927352941176466</v>
      </c>
      <c r="P709" s="5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22.092500000000001</v>
      </c>
      <c r="P710" s="5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0.40666666666666668</v>
      </c>
      <c r="P711" s="5">
        <f t="shared" si="66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5">
        <f t="shared" si="66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33.790999999999997</v>
      </c>
      <c r="P713" s="5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0.21649484536082475</v>
      </c>
      <c r="P714" s="5">
        <f t="shared" si="66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0.79600000000000004</v>
      </c>
      <c r="P715" s="5">
        <f t="shared" si="66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14.993333333333334</v>
      </c>
      <c r="P716" s="5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5.0509090909090908</v>
      </c>
      <c r="P717" s="5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10.214285714285714</v>
      </c>
      <c r="P718" s="5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0.30499999999999999</v>
      </c>
      <c r="P719" s="5">
        <f t="shared" si="66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0.75</v>
      </c>
      <c r="P720" s="5">
        <f t="shared" si="66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1.2933333333333332</v>
      </c>
      <c r="P721" s="5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143.94736842105263</v>
      </c>
      <c r="P722" s="5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122.10975609756098</v>
      </c>
      <c r="P723" s="5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132.024</v>
      </c>
      <c r="P724" s="5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109.38</v>
      </c>
      <c r="P725" s="5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105.47157142857142</v>
      </c>
      <c r="P726" s="5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100.35</v>
      </c>
      <c r="P727" s="5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101.4</v>
      </c>
      <c r="P728" s="5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155.51428571428571</v>
      </c>
      <c r="P729" s="5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105.566</v>
      </c>
      <c r="P730" s="5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130.65</v>
      </c>
      <c r="P731" s="5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132.19</v>
      </c>
      <c r="P732" s="5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 s="5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 s="5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120.48</v>
      </c>
      <c r="P735" s="5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125.52941176470588</v>
      </c>
      <c r="P736" s="5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114.4063829787234</v>
      </c>
      <c r="P737" s="5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315.13888888888891</v>
      </c>
      <c r="P738" s="5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122.4</v>
      </c>
      <c r="P739" s="5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106.73333333333333</v>
      </c>
      <c r="P740" s="5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158.33333333333334</v>
      </c>
      <c r="P741" s="5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107.4</v>
      </c>
      <c r="P742" s="5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102.26</v>
      </c>
      <c r="P743" s="5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110.71428571428571</v>
      </c>
      <c r="P744" s="5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 s="5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102.32</v>
      </c>
      <c r="P746" s="5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179.09909909909911</v>
      </c>
      <c r="P747" s="5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111.08135252761969</v>
      </c>
      <c r="P748" s="5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100.04285714285714</v>
      </c>
      <c r="P749" s="5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100.25</v>
      </c>
      <c r="P750" s="5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105.56</v>
      </c>
      <c r="P751" s="5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102.58775877587759</v>
      </c>
      <c r="P752" s="5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118.5</v>
      </c>
      <c r="P753" s="5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111.7</v>
      </c>
      <c r="P754" s="5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 s="5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103.75</v>
      </c>
      <c r="P756" s="5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101.9076</v>
      </c>
      <c r="P757" s="5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117.71428571428571</v>
      </c>
      <c r="P758" s="5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 s="5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 s="5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101.92</v>
      </c>
      <c r="P761" s="5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5">
        <f t="shared" si="66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</v>
      </c>
      <c r="P763" s="5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5">
        <f t="shared" si="66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0.11655011655011654</v>
      </c>
      <c r="P765" s="5">
        <f t="shared" si="66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5">
        <f t="shared" si="66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36.014285714285712</v>
      </c>
      <c r="P767" s="5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5">
        <f t="shared" si="66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</v>
      </c>
      <c r="P769" s="5">
        <f t="shared" si="66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5">
        <f t="shared" ref="P770:P833" si="72">IF($L770=0,0,$E770/$L770)</f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100*$E771/$D771</f>
        <v>41.4</v>
      </c>
      <c r="P771" s="5">
        <f t="shared" si="72"/>
        <v>31.846153846153847</v>
      </c>
      <c r="Q771" t="str">
        <f t="shared" ref="Q771:Q834" si="74">LEFT($N771,SEARCH("/",$N771,1)-1)</f>
        <v>publishing</v>
      </c>
      <c r="R771" t="str">
        <f t="shared" ref="R771:R834" si="75">RIGHT($N771,LEN($N771)-SEARCH("/",$N771,1))</f>
        <v>fiction</v>
      </c>
      <c r="S771" s="9">
        <f t="shared" ref="S771:S834" si="76">(J771/86400+DATE(1970,1,1))</f>
        <v>41604.996458333335</v>
      </c>
      <c r="T771" s="9">
        <f t="shared" ref="T771:T834" si="77">(I771/86400+DATE(1970,1,1))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5">
        <f t="shared" si="72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2.6315789473684209E-2</v>
      </c>
      <c r="P773" s="5">
        <f t="shared" si="72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3.3333333333333335</v>
      </c>
      <c r="P774" s="5">
        <f t="shared" si="72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0.85129023676509707</v>
      </c>
      <c r="P775" s="5">
        <f t="shared" si="72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70.2</v>
      </c>
      <c r="P776" s="5">
        <f t="shared" si="72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</v>
      </c>
      <c r="P777" s="5">
        <f t="shared" si="72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51.4</v>
      </c>
      <c r="P778" s="5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0.7</v>
      </c>
      <c r="P779" s="5">
        <f t="shared" si="72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0.4</v>
      </c>
      <c r="P780" s="5">
        <f t="shared" si="72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2.6666666666666665</v>
      </c>
      <c r="P781" s="5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 s="5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133.15375</v>
      </c>
      <c r="P783" s="5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 s="5">
        <f t="shared" si="72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148.13333333333333</v>
      </c>
      <c r="P785" s="5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102.5</v>
      </c>
      <c r="P786" s="5">
        <f t="shared" si="72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180.62799999999999</v>
      </c>
      <c r="P787" s="5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142.80000000000001</v>
      </c>
      <c r="P788" s="5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114.16666666666667</v>
      </c>
      <c r="P789" s="5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203.505</v>
      </c>
      <c r="P790" s="5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109.41176470588235</v>
      </c>
      <c r="P791" s="5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144.37459999999999</v>
      </c>
      <c r="P792" s="5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103.86666666666666</v>
      </c>
      <c r="P793" s="5">
        <f t="shared" si="72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100.4444</v>
      </c>
      <c r="P794" s="5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102.77927272727273</v>
      </c>
      <c r="P795" s="5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105.3125</v>
      </c>
      <c r="P796" s="5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111.78571428571429</v>
      </c>
      <c r="P797" s="5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101.35</v>
      </c>
      <c r="P798" s="5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107.53333333333333</v>
      </c>
      <c r="P799" s="5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114.88571428571429</v>
      </c>
      <c r="P800" s="5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100.02</v>
      </c>
      <c r="P801" s="5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152.13333333333333</v>
      </c>
      <c r="P802" s="5">
        <f t="shared" si="72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111.52149999999999</v>
      </c>
      <c r="P803" s="5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101.33333333333333</v>
      </c>
      <c r="P804" s="5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123.26086956521739</v>
      </c>
      <c r="P805" s="5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 s="5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 s="5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104.4375</v>
      </c>
      <c r="P808" s="5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105.125</v>
      </c>
      <c r="P809" s="5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 s="5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103.77500000000001</v>
      </c>
      <c r="P811" s="5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 s="5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 s="5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151.83333333333334</v>
      </c>
      <c r="P814" s="5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159.99600000000001</v>
      </c>
      <c r="P815" s="5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127.3</v>
      </c>
      <c r="P816" s="5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 s="5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115.12214285714286</v>
      </c>
      <c r="P818" s="5">
        <f t="shared" si="72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137.11066666666667</v>
      </c>
      <c r="P819" s="5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155.71428571428572</v>
      </c>
      <c r="P820" s="5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108.75</v>
      </c>
      <c r="P821" s="5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134.05000000000001</v>
      </c>
      <c r="P822" s="5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 s="5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119.16666666666667</v>
      </c>
      <c r="P824" s="5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179.5</v>
      </c>
      <c r="P825" s="5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134.38124999999999</v>
      </c>
      <c r="P826" s="5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100.432</v>
      </c>
      <c r="P827" s="5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101.45454545454545</v>
      </c>
      <c r="P828" s="5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103.33333333333333</v>
      </c>
      <c r="P829" s="5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 s="5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 s="5">
        <f t="shared" si="72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107.83333333333333</v>
      </c>
      <c r="P832" s="5">
        <f t="shared" si="72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233.33333333333334</v>
      </c>
      <c r="P833" s="5">
        <f t="shared" si="72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100.60706666666667</v>
      </c>
      <c r="P834" s="5">
        <f t="shared" ref="P834:P897" si="78">IF($L834=0,0,$E834/$L834)</f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100*$E835/$D835</f>
        <v>101.66666666666667</v>
      </c>
      <c r="P835" s="5">
        <f t="shared" si="78"/>
        <v>148.78048780487805</v>
      </c>
      <c r="Q835" t="str">
        <f t="shared" ref="Q835:Q898" si="80">LEFT($N835,SEARCH("/",$N835,1)-1)</f>
        <v>music</v>
      </c>
      <c r="R835" t="str">
        <f t="shared" ref="R835:R898" si="81">RIGHT($N835,LEN($N835)-SEARCH("/",$N835,1))</f>
        <v>rock</v>
      </c>
      <c r="S835" s="9">
        <f t="shared" ref="S835:S898" si="82">(J835/86400+DATE(1970,1,1))</f>
        <v>41718.878182870372</v>
      </c>
      <c r="T835" s="9">
        <f t="shared" ref="T835:T898" si="83">(I835/86400+DATE(1970,1,1))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131.01818181818183</v>
      </c>
      <c r="P836" s="5">
        <f t="shared" si="78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117.25</v>
      </c>
      <c r="P837" s="5">
        <f t="shared" si="78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100.93040000000001</v>
      </c>
      <c r="P838" s="5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121.8</v>
      </c>
      <c r="P839" s="5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145.4</v>
      </c>
      <c r="P840" s="5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116.61660000000001</v>
      </c>
      <c r="P841" s="5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120.4166</v>
      </c>
      <c r="P842" s="5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101.32</v>
      </c>
      <c r="P843" s="5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104.32</v>
      </c>
      <c r="P844" s="5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267.13333333333333</v>
      </c>
      <c r="P845" s="5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194.13333333333333</v>
      </c>
      <c r="P846" s="5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120.3802</v>
      </c>
      <c r="P847" s="5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122.00090909090909</v>
      </c>
      <c r="P848" s="5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 s="5">
        <f t="shared" si="78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 s="5">
        <f t="shared" si="78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119.9</v>
      </c>
      <c r="P851" s="5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155.17500000000001</v>
      </c>
      <c r="P852" s="5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130.44999999999999</v>
      </c>
      <c r="P853" s="5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104.97142857142858</v>
      </c>
      <c r="P854" s="5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 s="5">
        <f t="shared" si="78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118.22050359712232</v>
      </c>
      <c r="P856" s="5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103.44827586206897</v>
      </c>
      <c r="P857" s="5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</v>
      </c>
      <c r="P858" s="5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 s="5">
        <f t="shared" si="78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144.00583333333333</v>
      </c>
      <c r="P860" s="5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104.675</v>
      </c>
      <c r="P861" s="5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18.142857142857142</v>
      </c>
      <c r="P862" s="5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2.2444444444444445</v>
      </c>
      <c r="P863" s="5">
        <f t="shared" si="78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0.34</v>
      </c>
      <c r="P864" s="5">
        <f t="shared" si="78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4.5</v>
      </c>
      <c r="P865" s="5">
        <f t="shared" si="78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41.53846153846154</v>
      </c>
      <c r="P866" s="5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</v>
      </c>
      <c r="P867" s="5">
        <f t="shared" si="78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18.285714285714285</v>
      </c>
      <c r="P868" s="5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24.02</v>
      </c>
      <c r="P869" s="5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0.1111111111111111</v>
      </c>
      <c r="P870" s="5">
        <f t="shared" si="78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11.818181818181818</v>
      </c>
      <c r="P871" s="5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0.31</v>
      </c>
      <c r="P872" s="5">
        <f t="shared" si="78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5.416666666666667</v>
      </c>
      <c r="P873" s="5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0.8125</v>
      </c>
      <c r="P874" s="5">
        <f t="shared" si="78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1.2857142857142858</v>
      </c>
      <c r="P875" s="5">
        <f t="shared" si="78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24.333333333333332</v>
      </c>
      <c r="P876" s="5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5">
        <f t="shared" si="78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40.799492385786799</v>
      </c>
      <c r="P878" s="5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67.55</v>
      </c>
      <c r="P879" s="5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1.3</v>
      </c>
      <c r="P880" s="5">
        <f t="shared" si="78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30.666666666666668</v>
      </c>
      <c r="P881" s="5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</v>
      </c>
      <c r="P882" s="5">
        <f t="shared" si="78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0.8</v>
      </c>
      <c r="P883" s="5">
        <f t="shared" si="78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20.133333333333333</v>
      </c>
      <c r="P884" s="5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40.020000000000003</v>
      </c>
      <c r="P885" s="5">
        <f t="shared" si="78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 s="5">
        <f t="shared" si="78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 s="5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 s="5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5">
        <f t="shared" si="78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7.2</v>
      </c>
      <c r="P890" s="5">
        <f t="shared" si="78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9.4412800000000008</v>
      </c>
      <c r="P891" s="5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4.166666666666667</v>
      </c>
      <c r="P892" s="5">
        <f t="shared" si="78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</v>
      </c>
      <c r="P893" s="5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40.75</v>
      </c>
      <c r="P894" s="5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 s="5">
        <f t="shared" si="78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39.17</v>
      </c>
      <c r="P896" s="5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</v>
      </c>
      <c r="P897" s="5">
        <f t="shared" si="78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 s="5">
        <f t="shared" ref="P898:P961" si="84">IF($L898=0,0,$E898/$L898)</f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100*$E899/$D899</f>
        <v>0</v>
      </c>
      <c r="P899" s="5">
        <f t="shared" si="84"/>
        <v>0</v>
      </c>
      <c r="Q899" t="str">
        <f t="shared" ref="Q899:Q962" si="86">LEFT($N899,SEARCH("/",$N899,1)-1)</f>
        <v>music</v>
      </c>
      <c r="R899" t="str">
        <f t="shared" ref="R899:R962" si="87">RIGHT($N899,LEN($N899)-SEARCH("/",$N899,1))</f>
        <v>indie rock</v>
      </c>
      <c r="S899" s="9">
        <f t="shared" ref="S899:S962" si="88">(J899/86400+DATE(1970,1,1))</f>
        <v>41211.688750000001</v>
      </c>
      <c r="T899" s="9">
        <f t="shared" ref="T899:T962" si="89">(I899/86400+DATE(1970,1,1))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</v>
      </c>
      <c r="P900" s="5">
        <f t="shared" si="84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37.333333333333336</v>
      </c>
      <c r="P901" s="5">
        <f t="shared" si="84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0.42</v>
      </c>
      <c r="P902" s="5">
        <f t="shared" si="84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5">
        <f t="shared" si="84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0.3</v>
      </c>
      <c r="P904" s="5">
        <f t="shared" si="84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</v>
      </c>
      <c r="P905" s="5">
        <f t="shared" si="84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0.30199999999999999</v>
      </c>
      <c r="P906" s="5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</v>
      </c>
      <c r="P907" s="5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5">
        <f t="shared" si="84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5">
        <f t="shared" si="84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5">
        <f t="shared" si="84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</v>
      </c>
      <c r="P911" s="5">
        <f t="shared" si="84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22.363636363636363</v>
      </c>
      <c r="P912" s="5">
        <f t="shared" si="84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5">
        <f t="shared" si="84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0.8571428571428571</v>
      </c>
      <c r="P914" s="5">
        <f t="shared" si="84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6.6066666666666665</v>
      </c>
      <c r="P915" s="5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5">
        <f t="shared" si="84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5.7692307692307692</v>
      </c>
      <c r="P917" s="5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5">
        <f t="shared" si="84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0.6</v>
      </c>
      <c r="P919" s="5">
        <f t="shared" si="84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</v>
      </c>
      <c r="P920" s="5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0.5</v>
      </c>
      <c r="P921" s="5">
        <f t="shared" si="84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5">
        <f t="shared" si="84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30.9</v>
      </c>
      <c r="P923" s="5">
        <f t="shared" si="84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21.037037037037038</v>
      </c>
      <c r="P924" s="5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2.2000000000000002</v>
      </c>
      <c r="P925" s="5">
        <f t="shared" si="84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10.9</v>
      </c>
      <c r="P926" s="5">
        <f t="shared" si="84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2.6666666666666665</v>
      </c>
      <c r="P927" s="5">
        <f t="shared" si="84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5">
        <f t="shared" si="84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5">
        <f t="shared" si="84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10.862068965517242</v>
      </c>
      <c r="P930" s="5">
        <f t="shared" si="84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5">
        <f t="shared" si="84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38.333333333333336</v>
      </c>
      <c r="P932" s="5">
        <f t="shared" si="84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</v>
      </c>
      <c r="P933" s="5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14.536842105263158</v>
      </c>
      <c r="P934" s="5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 s="5">
        <f t="shared" si="84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30.4</v>
      </c>
      <c r="P936" s="5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1.4285714285714286</v>
      </c>
      <c r="P937" s="5">
        <f t="shared" si="84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5">
        <f t="shared" si="84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1.1428571428571428</v>
      </c>
      <c r="P939" s="5">
        <f t="shared" si="84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0.35714285714285715</v>
      </c>
      <c r="P940" s="5">
        <f t="shared" si="84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1.4545454545454546</v>
      </c>
      <c r="P941" s="5">
        <f t="shared" si="84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17.155555555555555</v>
      </c>
      <c r="P942" s="5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</v>
      </c>
      <c r="P943" s="5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8.9066666666666663</v>
      </c>
      <c r="P944" s="5">
        <f t="shared" si="84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9.6333333333333329</v>
      </c>
      <c r="P945" s="5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13.326000000000001</v>
      </c>
      <c r="P946" s="5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</v>
      </c>
      <c r="P947" s="5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1.9066666666666667</v>
      </c>
      <c r="P948" s="5">
        <f t="shared" si="84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5">
        <f t="shared" si="84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 s="5">
        <f t="shared" si="84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</v>
      </c>
      <c r="P951" s="5">
        <f t="shared" si="84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28.04</v>
      </c>
      <c r="P952" s="5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38.39</v>
      </c>
      <c r="P953" s="5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39.942857142857143</v>
      </c>
      <c r="P954" s="5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0.84</v>
      </c>
      <c r="P955" s="5">
        <f t="shared" si="84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43.406666666666666</v>
      </c>
      <c r="P956" s="5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5.6613333333333333</v>
      </c>
      <c r="P957" s="5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1.722</v>
      </c>
      <c r="P958" s="5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1.9416666666666667</v>
      </c>
      <c r="P959" s="5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11.328275684711329</v>
      </c>
      <c r="P960" s="5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38.86</v>
      </c>
      <c r="P961" s="5">
        <f t="shared" si="84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46.100628930817614</v>
      </c>
      <c r="P962" s="5">
        <f t="shared" ref="P962:P1025" si="90">IF($L962=0,0,$E962/$L962)</f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100*$E963/$D963</f>
        <v>42.188421052631575</v>
      </c>
      <c r="P963" s="5">
        <f t="shared" si="90"/>
        <v>364.35454545454547</v>
      </c>
      <c r="Q963" t="str">
        <f t="shared" ref="Q963:Q1026" si="92">LEFT($N963,SEARCH("/",$N963,1)-1)</f>
        <v>technology</v>
      </c>
      <c r="R963" t="str">
        <f t="shared" ref="R963:R1026" si="93">RIGHT($N963,LEN($N963)-SEARCH("/",$N963,1))</f>
        <v>wearables</v>
      </c>
      <c r="S963" s="9">
        <f t="shared" ref="S963:S1026" si="94">(J963/86400+DATE(1970,1,1))</f>
        <v>42740.693692129629</v>
      </c>
      <c r="T963" s="9">
        <f t="shared" ref="T963:T1026" si="95">(I963/86400+DATE(1970,1,1))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28.48</v>
      </c>
      <c r="P964" s="5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1.0771428571428572</v>
      </c>
      <c r="P965" s="5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0.79909090909090907</v>
      </c>
      <c r="P966" s="5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1.1919999999999999</v>
      </c>
      <c r="P967" s="5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14.8</v>
      </c>
      <c r="P968" s="5">
        <f t="shared" si="90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17.809999999999999</v>
      </c>
      <c r="P969" s="5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</v>
      </c>
      <c r="P970" s="5">
        <f t="shared" si="90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46.666666666666664</v>
      </c>
      <c r="P971" s="5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45.92</v>
      </c>
      <c r="P972" s="5">
        <f t="shared" si="90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0.22600000000000001</v>
      </c>
      <c r="P973" s="5">
        <f t="shared" si="90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34.625</v>
      </c>
      <c r="P974" s="5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2.0550000000000002</v>
      </c>
      <c r="P975" s="5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0.56000000000000005</v>
      </c>
      <c r="P976" s="5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2.6070000000000002</v>
      </c>
      <c r="P977" s="5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</v>
      </c>
      <c r="P978" s="5">
        <f t="shared" si="90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33.666666666666664</v>
      </c>
      <c r="P979" s="5">
        <f t="shared" si="90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56.263267182990241</v>
      </c>
      <c r="P980" s="5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82.817599999999999</v>
      </c>
      <c r="P981" s="5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14.86</v>
      </c>
      <c r="P982" s="5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1.2375123751237513E-2</v>
      </c>
      <c r="P983" s="5">
        <f t="shared" si="90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1.7142857142857144E-2</v>
      </c>
      <c r="P984" s="5">
        <f t="shared" si="90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29.506136117214712</v>
      </c>
      <c r="P985" s="5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</v>
      </c>
      <c r="P986" s="5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6.293333333333333</v>
      </c>
      <c r="P987" s="5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12.75</v>
      </c>
      <c r="P988" s="5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13.22</v>
      </c>
      <c r="P989" s="5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5">
        <f t="shared" si="90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16.77</v>
      </c>
      <c r="P991" s="5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0.104</v>
      </c>
      <c r="P992" s="5">
        <f t="shared" si="90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</v>
      </c>
      <c r="P993" s="5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0.46700000000000003</v>
      </c>
      <c r="P994" s="5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25.087142857142858</v>
      </c>
      <c r="P995" s="5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2.3344999999999998</v>
      </c>
      <c r="P996" s="5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7.26</v>
      </c>
      <c r="P997" s="5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</v>
      </c>
      <c r="P998" s="5">
        <f t="shared" si="90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1.3</v>
      </c>
      <c r="P999" s="5">
        <f t="shared" si="90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58.55833333333333</v>
      </c>
      <c r="P1000" s="5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7.7886666666666668</v>
      </c>
      <c r="P1001" s="5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2.2157147647256061</v>
      </c>
      <c r="P1002" s="5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 s="5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29.602960296029604</v>
      </c>
      <c r="P1004" s="5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16.055</v>
      </c>
      <c r="P1005" s="5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82.207999999999998</v>
      </c>
      <c r="P1006" s="5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75.051000000000002</v>
      </c>
      <c r="P1007" s="5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</v>
      </c>
      <c r="P1008" s="5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44.32</v>
      </c>
      <c r="P1009" s="5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0.26737967914438504</v>
      </c>
      <c r="P1010" s="5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13.13</v>
      </c>
      <c r="P1011" s="5">
        <f t="shared" si="90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0.19088937093275488</v>
      </c>
      <c r="P1012" s="5">
        <f t="shared" si="90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0.375</v>
      </c>
      <c r="P1013" s="5">
        <f t="shared" si="90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21535.021000000001</v>
      </c>
      <c r="P1014" s="5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34.527999999999999</v>
      </c>
      <c r="P1015" s="5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30.6</v>
      </c>
      <c r="P1016" s="5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2.6666666666666665</v>
      </c>
      <c r="P1017" s="5">
        <f t="shared" si="90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</v>
      </c>
      <c r="P1018" s="5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22.878799999999998</v>
      </c>
      <c r="P1019" s="5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</v>
      </c>
      <c r="P1020" s="5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47.333333333333336</v>
      </c>
      <c r="P1021" s="5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205.54838709677421</v>
      </c>
      <c r="P1022" s="5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351.80366666666669</v>
      </c>
      <c r="P1023" s="5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</v>
      </c>
      <c r="P1024" s="5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237.15</v>
      </c>
      <c r="P1025" s="5">
        <f t="shared" si="90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118.63775</v>
      </c>
      <c r="P1026" s="5">
        <f t="shared" ref="P1026:P1089" si="96">IF($L1026=0,0,$E1026/$L1026)</f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100*$E1027/$D1027</f>
        <v>109.92831428571429</v>
      </c>
      <c r="P1027" s="5">
        <f t="shared" si="96"/>
        <v>71.848571428571432</v>
      </c>
      <c r="Q1027" t="str">
        <f t="shared" ref="Q1027:Q1090" si="98">LEFT($N1027,SEARCH("/",$N1027,1)-1)</f>
        <v>music</v>
      </c>
      <c r="R1027" t="str">
        <f t="shared" ref="R1027:R1090" si="99">RIGHT($N1027,LEN($N1027)-SEARCH("/",$N1027,1))</f>
        <v>electronic music</v>
      </c>
      <c r="S1027" s="9">
        <f t="shared" ref="S1027:S1090" si="100">(J1027/86400+DATE(1970,1,1))</f>
        <v>42049.833761574075</v>
      </c>
      <c r="T1027" s="9">
        <f t="shared" ref="T1027:T1090" si="101">(I1027/86400+DATE(1970,1,1))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100.00828571428572</v>
      </c>
      <c r="P1028" s="5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103.09292094387415</v>
      </c>
      <c r="P1029" s="5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117.27</v>
      </c>
      <c r="P1030" s="5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111.76</v>
      </c>
      <c r="P1031" s="5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342.1</v>
      </c>
      <c r="P1032" s="5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107.4</v>
      </c>
      <c r="P1033" s="5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108.49703703703703</v>
      </c>
      <c r="P1034" s="5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102.86144578313252</v>
      </c>
      <c r="P1035" s="5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130.0018</v>
      </c>
      <c r="P1036" s="5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107.65217391304348</v>
      </c>
      <c r="P1037" s="5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112.36044444444444</v>
      </c>
      <c r="P1038" s="5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102.1</v>
      </c>
      <c r="P1039" s="5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145.33333333333334</v>
      </c>
      <c r="P1040" s="5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128.19999999999999</v>
      </c>
      <c r="P1041" s="5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0.29411764705882354</v>
      </c>
      <c r="P1042" s="5">
        <f t="shared" si="96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5">
        <f t="shared" si="96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</v>
      </c>
      <c r="P1044" s="5">
        <f t="shared" si="96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8.5370000000000008</v>
      </c>
      <c r="P1045" s="5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8.5714285714285715E-2</v>
      </c>
      <c r="P1046" s="5">
        <f t="shared" si="96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2.66</v>
      </c>
      <c r="P1047" s="5">
        <f t="shared" si="96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5">
        <f t="shared" si="96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0.05</v>
      </c>
      <c r="P1049" s="5">
        <f t="shared" si="96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</v>
      </c>
      <c r="P1050" s="5">
        <f t="shared" si="96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5">
        <f t="shared" si="96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5">
        <f t="shared" si="96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5">
        <f t="shared" si="96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5">
        <f t="shared" si="96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1</v>
      </c>
      <c r="P1055" s="5">
        <f t="shared" si="96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5">
        <f t="shared" si="96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5">
        <f t="shared" si="96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5">
        <f t="shared" si="96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5">
        <f t="shared" si="96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5">
        <f t="shared" si="96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5">
        <f t="shared" si="96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1</v>
      </c>
      <c r="P1062" s="5">
        <f t="shared" si="96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5">
        <f t="shared" si="96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95.477386934673362</v>
      </c>
      <c r="P1064" s="5">
        <f t="shared" si="96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5">
        <f t="shared" si="96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</v>
      </c>
      <c r="P1066" s="5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</v>
      </c>
      <c r="P1067" s="5">
        <f t="shared" si="96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</v>
      </c>
      <c r="P1068" s="5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26</v>
      </c>
      <c r="P1069" s="5">
        <f t="shared" si="96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0.15</v>
      </c>
      <c r="P1070" s="5">
        <f t="shared" si="96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38.636363636363633</v>
      </c>
      <c r="P1071" s="5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0.7</v>
      </c>
      <c r="P1072" s="5">
        <f t="shared" si="96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5">
        <f t="shared" si="96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6.8000000000000005E-2</v>
      </c>
      <c r="P1074" s="5">
        <f t="shared" si="96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1.3333333333333333</v>
      </c>
      <c r="P1075" s="5">
        <f t="shared" si="96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6.3092592592592593</v>
      </c>
      <c r="P1076" s="5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4.5</v>
      </c>
      <c r="P1077" s="5">
        <f t="shared" si="96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62.765333333333331</v>
      </c>
      <c r="P1078" s="5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29.376000000000001</v>
      </c>
      <c r="P1079" s="5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7.5</v>
      </c>
      <c r="P1080" s="5">
        <f t="shared" si="96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2.6076923076923078</v>
      </c>
      <c r="P1081" s="5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9.1050000000000004</v>
      </c>
      <c r="P1082" s="5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1.7647058823529412E-2</v>
      </c>
      <c r="P1083" s="5">
        <f t="shared" si="96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0.56000000000000005</v>
      </c>
      <c r="P1084" s="5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0.82</v>
      </c>
      <c r="P1085" s="5">
        <f t="shared" si="96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5">
        <f t="shared" si="96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</v>
      </c>
      <c r="P1087" s="5">
        <f t="shared" si="96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8.3333333333333329E-2</v>
      </c>
      <c r="P1088" s="5">
        <f t="shared" si="96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5">
        <f t="shared" si="96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14.182977777777777</v>
      </c>
      <c r="P1090" s="5">
        <f t="shared" ref="P1090:P1153" si="102">IF($L1090=0,0,$E1090/$L1090)</f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100*$E1091/$D1091</f>
        <v>7.8266666666666671</v>
      </c>
      <c r="P1091" s="5">
        <f t="shared" si="102"/>
        <v>23.959183673469386</v>
      </c>
      <c r="Q1091" t="str">
        <f t="shared" ref="Q1091:Q1154" si="104">LEFT($N1091,SEARCH("/",$N1091,1)-1)</f>
        <v>games</v>
      </c>
      <c r="R1091" t="str">
        <f t="shared" ref="R1091:R1154" si="105">RIGHT($N1091,LEN($N1091)-SEARCH("/",$N1091,1))</f>
        <v>video games</v>
      </c>
      <c r="S1091" s="9">
        <f t="shared" ref="S1091:S1154" si="106">(J1091/86400+DATE(1970,1,1))</f>
        <v>42151.189525462964</v>
      </c>
      <c r="T1091" s="9">
        <f t="shared" ref="T1091:T1154" si="107">(I1091/86400+DATE(1970,1,1))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3.8464497269020695E-2</v>
      </c>
      <c r="P1092" s="5">
        <f t="shared" si="102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12.5</v>
      </c>
      <c r="P1093" s="5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</v>
      </c>
      <c r="P1094" s="5">
        <f t="shared" si="102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14.083333333333334</v>
      </c>
      <c r="P1095" s="5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18.300055555555556</v>
      </c>
      <c r="P1096" s="5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</v>
      </c>
      <c r="P1097" s="5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17.933333333333334</v>
      </c>
      <c r="P1098" s="5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4.7E-2</v>
      </c>
      <c r="P1099" s="5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7.2119999999999997</v>
      </c>
      <c r="P1100" s="5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0.5</v>
      </c>
      <c r="P1101" s="5">
        <f t="shared" si="102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</v>
      </c>
      <c r="P1102" s="5">
        <f t="shared" si="102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4.1000000000000002E-2</v>
      </c>
      <c r="P1103" s="5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5.3125</v>
      </c>
      <c r="P1104" s="5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1.62</v>
      </c>
      <c r="P1105" s="5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4.9516666666666671</v>
      </c>
      <c r="P1106" s="5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0.159</v>
      </c>
      <c r="P1107" s="5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41.25</v>
      </c>
      <c r="P1108" s="5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5">
        <f t="shared" si="102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</v>
      </c>
      <c r="P1110" s="5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0.45</v>
      </c>
      <c r="P1111" s="5">
        <f t="shared" si="102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0.51</v>
      </c>
      <c r="P1112" s="5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0.04</v>
      </c>
      <c r="P1113" s="5">
        <f t="shared" si="102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35.537409090909094</v>
      </c>
      <c r="P1114" s="5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0.5</v>
      </c>
      <c r="P1115" s="5">
        <f t="shared" si="102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0.16666666666666666</v>
      </c>
      <c r="P1116" s="5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0.13250000000000001</v>
      </c>
      <c r="P1117" s="5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3.5704E-2</v>
      </c>
      <c r="P1118" s="5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8.3000000000000007</v>
      </c>
      <c r="P1119" s="5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</v>
      </c>
      <c r="P1120" s="5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0.23809523809523808</v>
      </c>
      <c r="P1121" s="5">
        <f t="shared" si="102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5">
        <f t="shared" si="102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1.1599999999999999E-2</v>
      </c>
      <c r="P1123" s="5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5">
        <f t="shared" si="102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0.22</v>
      </c>
      <c r="P1125" s="5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0.47222222222222221</v>
      </c>
      <c r="P1126" s="5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5">
        <f t="shared" si="102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0.5</v>
      </c>
      <c r="P1128" s="5">
        <f t="shared" si="102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1.6714285714285715</v>
      </c>
      <c r="P1129" s="5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0.1</v>
      </c>
      <c r="P1130" s="5">
        <f t="shared" si="102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0.105</v>
      </c>
      <c r="P1131" s="5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0.22</v>
      </c>
      <c r="P1132" s="5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5">
        <f t="shared" si="102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14.38</v>
      </c>
      <c r="P1134" s="5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0.66666666666666663</v>
      </c>
      <c r="P1135" s="5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4.0000000000000001E-3</v>
      </c>
      <c r="P1136" s="5">
        <f t="shared" si="102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5</v>
      </c>
      <c r="P1137" s="5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6.4439140811455848</v>
      </c>
      <c r="P1138" s="5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39.5</v>
      </c>
      <c r="P1139" s="5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0.35714285714285715</v>
      </c>
      <c r="P1140" s="5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6.25E-2</v>
      </c>
      <c r="P1141" s="5">
        <f t="shared" si="102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5">
        <f t="shared" si="102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5">
        <f t="shared" si="102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5">
        <f t="shared" si="102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0.41333333333333333</v>
      </c>
      <c r="P1145" s="5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5">
        <f t="shared" si="102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0.125</v>
      </c>
      <c r="P1147" s="5">
        <f t="shared" si="102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8.8333333333333339</v>
      </c>
      <c r="P1148" s="5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5">
        <f t="shared" si="102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0.48666666666666669</v>
      </c>
      <c r="P1150" s="5">
        <f t="shared" si="102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0.15</v>
      </c>
      <c r="P1151" s="5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10.08</v>
      </c>
      <c r="P1152" s="5">
        <f t="shared" si="102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5">
        <f t="shared" si="102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5.6937499999999996</v>
      </c>
      <c r="P1154" s="5">
        <f t="shared" ref="P1154:P1217" si="108">IF($L1154=0,0,$E1154/$L1154)</f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100*$E1155/$D1155</f>
        <v>0.625</v>
      </c>
      <c r="P1155" s="5">
        <f t="shared" si="108"/>
        <v>50</v>
      </c>
      <c r="Q1155" t="str">
        <f t="shared" ref="Q1155:Q1218" si="110">LEFT($N1155,SEARCH("/",$N1155,1)-1)</f>
        <v>food</v>
      </c>
      <c r="R1155" t="str">
        <f t="shared" ref="R1155:R1218" si="111">RIGHT($N1155,LEN($N1155)-SEARCH("/",$N1155,1))</f>
        <v>food trucks</v>
      </c>
      <c r="S1155" s="9">
        <f t="shared" ref="S1155:S1218" si="112">(J1155/86400+DATE(1970,1,1))</f>
        <v>42143.714178240742</v>
      </c>
      <c r="T1155" s="9">
        <f t="shared" ref="T1155:T1218" si="113">(I1155/86400+DATE(1970,1,1))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</v>
      </c>
      <c r="P1156" s="5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0.752</v>
      </c>
      <c r="P1157" s="5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5">
        <f t="shared" si="108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</v>
      </c>
      <c r="P1159" s="5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0.46666666666666667</v>
      </c>
      <c r="P1160" s="5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5">
        <f t="shared" si="108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</v>
      </c>
      <c r="P1162" s="5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5">
        <f t="shared" si="108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5.8333333333333334E-2</v>
      </c>
      <c r="P1164" s="5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5">
        <f t="shared" si="108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5">
        <f t="shared" si="108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20.704999999999998</v>
      </c>
      <c r="P1167" s="5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19.14</v>
      </c>
      <c r="P1168" s="5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1.6316666666666666</v>
      </c>
      <c r="P1169" s="5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5.666666666666667</v>
      </c>
      <c r="P1170" s="5">
        <f t="shared" si="108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0.17</v>
      </c>
      <c r="P1171" s="5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0.4</v>
      </c>
      <c r="P1172" s="5">
        <f t="shared" si="108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0.1</v>
      </c>
      <c r="P1173" s="5">
        <f t="shared" si="108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5">
        <f t="shared" si="108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2.4E-2</v>
      </c>
      <c r="P1175" s="5">
        <f t="shared" si="108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5.9066666666666663</v>
      </c>
      <c r="P1176" s="5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2.9249999999999998</v>
      </c>
      <c r="P1177" s="5">
        <f t="shared" si="108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5.7142857142857143E-3</v>
      </c>
      <c r="P1178" s="5">
        <f t="shared" si="108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5">
        <f t="shared" si="108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6.6666666666666671E-3</v>
      </c>
      <c r="P1180" s="5">
        <f t="shared" si="108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</v>
      </c>
      <c r="P1181" s="5">
        <f t="shared" si="108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11.75</v>
      </c>
      <c r="P1182" s="5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8.0000000000000002E-3</v>
      </c>
      <c r="P1183" s="5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</v>
      </c>
      <c r="P1184" s="5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4</v>
      </c>
      <c r="P1185" s="5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104.93636363636364</v>
      </c>
      <c r="P1186" s="5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105.44</v>
      </c>
      <c r="P1187" s="5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106.73333333333333</v>
      </c>
      <c r="P1188" s="5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104.12571428571428</v>
      </c>
      <c r="P1189" s="5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160.55000000000001</v>
      </c>
      <c r="P1190" s="5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107.77777777777777</v>
      </c>
      <c r="P1191" s="5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135</v>
      </c>
      <c r="P1192" s="5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109.07407407407408</v>
      </c>
      <c r="P1193" s="5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290</v>
      </c>
      <c r="P1194" s="5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103.95714285714286</v>
      </c>
      <c r="P1195" s="5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322.24</v>
      </c>
      <c r="P1196" s="5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135</v>
      </c>
      <c r="P1197" s="5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269.91034482758619</v>
      </c>
      <c r="P1198" s="5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253.29333333333332</v>
      </c>
      <c r="P1199" s="5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260.60000000000002</v>
      </c>
      <c r="P1200" s="5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101.31677953348382</v>
      </c>
      <c r="P1201" s="5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125.60416666666667</v>
      </c>
      <c r="P1202" s="5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102.43783333333333</v>
      </c>
      <c r="P1203" s="5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199.244</v>
      </c>
      <c r="P1204" s="5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102.45398773006134</v>
      </c>
      <c r="P1205" s="5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102.94615384615385</v>
      </c>
      <c r="P1206" s="5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100.86153846153846</v>
      </c>
      <c r="P1207" s="5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115</v>
      </c>
      <c r="P1208" s="5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104.16766467065868</v>
      </c>
      <c r="P1209" s="5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155.30000000000001</v>
      </c>
      <c r="P1210" s="5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106</v>
      </c>
      <c r="P1211" s="5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254.315</v>
      </c>
      <c r="P1212" s="5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101.1</v>
      </c>
      <c r="P1213" s="5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129.04</v>
      </c>
      <c r="P1214" s="5">
        <f t="shared" si="108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102.23076923076923</v>
      </c>
      <c r="P1215" s="5">
        <f t="shared" si="108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131.80000000000001</v>
      </c>
      <c r="P1216" s="5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786.08019999999999</v>
      </c>
      <c r="P1217" s="5">
        <f t="shared" si="108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145.69999999999999</v>
      </c>
      <c r="P1218" s="5">
        <f t="shared" ref="P1218:P1281" si="114">IF($L1218=0,0,$E1218/$L1218)</f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100*$E1219/$D1219</f>
        <v>102.6</v>
      </c>
      <c r="P1219" s="5">
        <f t="shared" si="114"/>
        <v>148.57377049180329</v>
      </c>
      <c r="Q1219" t="str">
        <f t="shared" ref="Q1219:Q1282" si="116">LEFT($N1219,SEARCH("/",$N1219,1)-1)</f>
        <v>photography</v>
      </c>
      <c r="R1219" t="str">
        <f t="shared" ref="R1219:R1282" si="117">RIGHT($N1219,LEN($N1219)-SEARCH("/",$N1219,1))</f>
        <v>photobooks</v>
      </c>
      <c r="S1219" s="9">
        <f t="shared" ref="S1219:S1282" si="118">(J1219/86400+DATE(1970,1,1))</f>
        <v>42535.809490740736</v>
      </c>
      <c r="T1219" s="9">
        <f t="shared" ref="T1219:T1282" si="119">(I1219/86400+DATE(1970,1,1))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172.27777777777777</v>
      </c>
      <c r="P1220" s="5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159.16819571865443</v>
      </c>
      <c r="P1221" s="5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103.76666666666667</v>
      </c>
      <c r="P1222" s="5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111.40954545454547</v>
      </c>
      <c r="P1223" s="5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280.375</v>
      </c>
      <c r="P1224" s="5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112.10606060606061</v>
      </c>
      <c r="P1225" s="5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7.0666666666666664</v>
      </c>
      <c r="P1226" s="5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4.4000000000000004</v>
      </c>
      <c r="P1227" s="5">
        <f t="shared" si="114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3.8740000000000001</v>
      </c>
      <c r="P1228" s="5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5">
        <f t="shared" si="114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29.3</v>
      </c>
      <c r="P1230" s="5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0.90909090909090906</v>
      </c>
      <c r="P1231" s="5">
        <f t="shared" si="114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5">
        <f t="shared" si="114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5">
        <f t="shared" si="114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0.8</v>
      </c>
      <c r="P1234" s="5">
        <f t="shared" si="114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11.6</v>
      </c>
      <c r="P1235" s="5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5">
        <f t="shared" si="114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2.7873639500929119</v>
      </c>
      <c r="P1237" s="5">
        <f t="shared" si="114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5">
        <f t="shared" si="114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5">
        <f t="shared" si="114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17.8</v>
      </c>
      <c r="P1240" s="5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5">
        <f t="shared" si="114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3.0125000000000002</v>
      </c>
      <c r="P1242" s="5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50.74</v>
      </c>
      <c r="P1243" s="5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0.54884742041712409</v>
      </c>
      <c r="P1244" s="5">
        <f t="shared" si="114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14.091666666666667</v>
      </c>
      <c r="P1245" s="5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103.8</v>
      </c>
      <c r="P1246" s="5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120.25</v>
      </c>
      <c r="P1247" s="5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117</v>
      </c>
      <c r="P1248" s="5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122.14285714285714</v>
      </c>
      <c r="P1249" s="5">
        <f t="shared" si="114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151.63999999999999</v>
      </c>
      <c r="P1250" s="5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104.44</v>
      </c>
      <c r="P1251" s="5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200.15333333333334</v>
      </c>
      <c r="P1252" s="5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101.8</v>
      </c>
      <c r="P1253" s="5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137.65714285714284</v>
      </c>
      <c r="P1254" s="5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303833.2</v>
      </c>
      <c r="P1255" s="5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198.85074626865671</v>
      </c>
      <c r="P1256" s="5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202.36666666666667</v>
      </c>
      <c r="P1257" s="5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117.96376666666666</v>
      </c>
      <c r="P1258" s="5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294.72727272727275</v>
      </c>
      <c r="P1259" s="5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213.14633333333333</v>
      </c>
      <c r="P1260" s="5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104.24</v>
      </c>
      <c r="P1261" s="5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113.66666666666667</v>
      </c>
      <c r="P1262" s="5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101.25</v>
      </c>
      <c r="P1263" s="5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125.41538461538461</v>
      </c>
      <c r="P1264" s="5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119</v>
      </c>
      <c r="P1265" s="5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166.46153846153845</v>
      </c>
      <c r="P1266" s="5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119.14771428571429</v>
      </c>
      <c r="P1267" s="5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100.47368421052632</v>
      </c>
      <c r="P1268" s="5">
        <f t="shared" si="114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101.8</v>
      </c>
      <c r="P1269" s="5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116.66666666666667</v>
      </c>
      <c r="P1270" s="5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108.64893617021276</v>
      </c>
      <c r="P1271" s="5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114.72</v>
      </c>
      <c r="P1272" s="5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101.8</v>
      </c>
      <c r="P1273" s="5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106</v>
      </c>
      <c r="P1274" s="5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103.5</v>
      </c>
      <c r="P1275" s="5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154.97535999999999</v>
      </c>
      <c r="P1276" s="5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162.14066666666668</v>
      </c>
      <c r="P1277" s="5">
        <f t="shared" si="114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104.42100000000001</v>
      </c>
      <c r="P1278" s="5">
        <f t="shared" si="114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106.12433333333334</v>
      </c>
      <c r="P1279" s="5">
        <f t="shared" si="114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154.93846153846152</v>
      </c>
      <c r="P1280" s="5">
        <f t="shared" si="114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110.77157238734419</v>
      </c>
      <c r="P1281" s="5">
        <f t="shared" si="114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110.91186666666667</v>
      </c>
      <c r="P1282" s="5">
        <f t="shared" ref="P1282:P1345" si="120">IF($L1282=0,0,$E1282/$L1282)</f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100*$E1283/$D1283</f>
        <v>110.71428571428571</v>
      </c>
      <c r="P1283" s="5">
        <f t="shared" si="120"/>
        <v>104.72972972972973</v>
      </c>
      <c r="Q1283" t="str">
        <f t="shared" ref="Q1283:Q1346" si="122">LEFT($N1283,SEARCH("/",$N1283,1)-1)</f>
        <v>music</v>
      </c>
      <c r="R1283" t="str">
        <f t="shared" ref="R1283:R1346" si="123">RIGHT($N1283,LEN($N1283)-SEARCH("/",$N1283,1))</f>
        <v>rock</v>
      </c>
      <c r="S1283" s="9">
        <f t="shared" ref="S1283:S1346" si="124">(J1283/86400+DATE(1970,1,1))</f>
        <v>41463.743472222224</v>
      </c>
      <c r="T1283" s="9">
        <f t="shared" ref="T1283:T1346" si="125">(I1283/86400+DATE(1970,1,1))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123.61333333333333</v>
      </c>
      <c r="P1284" s="5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211.05</v>
      </c>
      <c r="P1285" s="5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101</v>
      </c>
      <c r="P1286" s="5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101.65</v>
      </c>
      <c r="P1287" s="5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108.33333333333333</v>
      </c>
      <c r="P1288" s="5">
        <f t="shared" si="120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242</v>
      </c>
      <c r="P1289" s="5">
        <f t="shared" si="120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100.45</v>
      </c>
      <c r="P1290" s="5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125.06666666666666</v>
      </c>
      <c r="P1291" s="5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108.57142857142857</v>
      </c>
      <c r="P1292" s="5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145.69999999999999</v>
      </c>
      <c r="P1293" s="5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110</v>
      </c>
      <c r="P1294" s="5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102.23333333333333</v>
      </c>
      <c r="P1295" s="5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122</v>
      </c>
      <c r="P1296" s="5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101.96</v>
      </c>
      <c r="P1297" s="5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141.1764705882353</v>
      </c>
      <c r="P1298" s="5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109.52500000000001</v>
      </c>
      <c r="P1299" s="5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104.65</v>
      </c>
      <c r="P1300" s="5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124</v>
      </c>
      <c r="P1301" s="5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135</v>
      </c>
      <c r="P1302" s="5">
        <f t="shared" si="120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102.75</v>
      </c>
      <c r="P1303" s="5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100</v>
      </c>
      <c r="P1304" s="5">
        <f t="shared" si="120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130.26085714285713</v>
      </c>
      <c r="P1305" s="5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39.627499999999998</v>
      </c>
      <c r="P1306" s="5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25.976666666666667</v>
      </c>
      <c r="P1307" s="5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65.24636363636364</v>
      </c>
      <c r="P1308" s="5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11.513999999999999</v>
      </c>
      <c r="P1309" s="5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11.36</v>
      </c>
      <c r="P1310" s="5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111.99130434782609</v>
      </c>
      <c r="P1311" s="5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15.5</v>
      </c>
      <c r="P1312" s="5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32.027999999999999</v>
      </c>
      <c r="P1313" s="5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0.60869565217391308</v>
      </c>
      <c r="P1314" s="5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31.114999999999998</v>
      </c>
      <c r="P1315" s="5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1.1266666666666667</v>
      </c>
      <c r="P1316" s="5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40.404000000000003</v>
      </c>
      <c r="P1317" s="5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1.3333333333333333E-3</v>
      </c>
      <c r="P1318" s="5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5.7335000000000003</v>
      </c>
      <c r="P1319" s="5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15.324999999999999</v>
      </c>
      <c r="P1320" s="5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15.103448275862069</v>
      </c>
      <c r="P1321" s="5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0.503</v>
      </c>
      <c r="P1322" s="5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1.3028138528138529</v>
      </c>
      <c r="P1323" s="5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0.30285714285714288</v>
      </c>
      <c r="P1324" s="5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8.8800000000000008</v>
      </c>
      <c r="P1325" s="5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</v>
      </c>
      <c r="P1326" s="5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2.4300000000000002</v>
      </c>
      <c r="P1327" s="5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</v>
      </c>
      <c r="P1328" s="5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</v>
      </c>
      <c r="P1329" s="5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</v>
      </c>
      <c r="P1330" s="5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0.81599999999999995</v>
      </c>
      <c r="P1331" s="5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22.494285714285713</v>
      </c>
      <c r="P1332" s="5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</v>
      </c>
      <c r="P1333" s="5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5">
        <f t="shared" si="120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5">
        <f t="shared" si="120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10.754135338345865</v>
      </c>
      <c r="P1336" s="5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19.760000000000002</v>
      </c>
      <c r="P1337" s="5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84.947000000000003</v>
      </c>
      <c r="P1338" s="5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49.381999999999998</v>
      </c>
      <c r="P1339" s="5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3.3033333333333332</v>
      </c>
      <c r="P1340" s="5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6.6340000000000003</v>
      </c>
      <c r="P1341" s="5">
        <f t="shared" si="120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5">
        <f t="shared" si="120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70.36</v>
      </c>
      <c r="P1343" s="5">
        <f t="shared" si="120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0.2</v>
      </c>
      <c r="P1344" s="5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102.298</v>
      </c>
      <c r="P1345" s="5">
        <f t="shared" si="120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377.73333333333335</v>
      </c>
      <c r="P1346" s="5">
        <f t="shared" ref="P1346:P1409" si="126">IF($L1346=0,0,$E1346/$L1346)</f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100*$E1347/$D1347</f>
        <v>125</v>
      </c>
      <c r="P1347" s="5">
        <f t="shared" si="126"/>
        <v>53.571428571428569</v>
      </c>
      <c r="Q1347" t="str">
        <f t="shared" ref="Q1347:Q1410" si="128">LEFT($N1347,SEARCH("/",$N1347,1)-1)</f>
        <v>publishing</v>
      </c>
      <c r="R1347" t="str">
        <f t="shared" ref="R1347:R1410" si="129">RIGHT($N1347,LEN($N1347)-SEARCH("/",$N1347,1))</f>
        <v>nonfiction</v>
      </c>
      <c r="S1347" s="9">
        <f t="shared" ref="S1347:S1410" si="130">(J1347/86400+DATE(1970,1,1))</f>
        <v>41799.814340277779</v>
      </c>
      <c r="T1347" s="9">
        <f t="shared" ref="T1347:T1410" si="131">(I1347/86400+DATE(1970,1,1))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147.32653061224491</v>
      </c>
      <c r="P1348" s="5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102.2</v>
      </c>
      <c r="P1349" s="5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101.87234042553192</v>
      </c>
      <c r="P1350" s="5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204.2</v>
      </c>
      <c r="P1351" s="5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104.05</v>
      </c>
      <c r="P1352" s="5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101.265</v>
      </c>
      <c r="P1353" s="5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136.13999999999999</v>
      </c>
      <c r="P1354" s="5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133.6</v>
      </c>
      <c r="P1355" s="5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130.25</v>
      </c>
      <c r="P1356" s="5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122.68</v>
      </c>
      <c r="P1357" s="5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182.81058823529412</v>
      </c>
      <c r="P1358" s="5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125.3</v>
      </c>
      <c r="P1359" s="5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111.66666666666667</v>
      </c>
      <c r="P1360" s="5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115.75757575757575</v>
      </c>
      <c r="P1361" s="5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173.2</v>
      </c>
      <c r="P1362" s="5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125.98333333333333</v>
      </c>
      <c r="P1363" s="5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109.1</v>
      </c>
      <c r="P1364" s="5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100</v>
      </c>
      <c r="P1365" s="5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118.64285714285714</v>
      </c>
      <c r="P1366" s="5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100.26666666666667</v>
      </c>
      <c r="P1367" s="5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126.4892</v>
      </c>
      <c r="P1368" s="5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114.26</v>
      </c>
      <c r="P1369" s="5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110.7</v>
      </c>
      <c r="P1370" s="5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105.34805315203954</v>
      </c>
      <c r="P1371" s="5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103.66666666666667</v>
      </c>
      <c r="P1372" s="5">
        <f t="shared" si="126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107.08672667523932</v>
      </c>
      <c r="P1373" s="5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124</v>
      </c>
      <c r="P1374" s="5">
        <f t="shared" si="126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105.01</v>
      </c>
      <c r="P1375" s="5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189.46666666666667</v>
      </c>
      <c r="P1376" s="5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171.32499999999999</v>
      </c>
      <c r="P1377" s="5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252.48648648648648</v>
      </c>
      <c r="P1378" s="5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116.15384615384616</v>
      </c>
      <c r="P1379" s="5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203.35</v>
      </c>
      <c r="P1380" s="5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111.6</v>
      </c>
      <c r="P1381" s="5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424</v>
      </c>
      <c r="P1382" s="5">
        <f t="shared" si="126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107.1</v>
      </c>
      <c r="P1383" s="5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104.3625</v>
      </c>
      <c r="P1384" s="5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212.40909090909091</v>
      </c>
      <c r="P1385" s="5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124.08571428571429</v>
      </c>
      <c r="P1386" s="5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110.406125</v>
      </c>
      <c r="P1387" s="5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218.75</v>
      </c>
      <c r="P1388" s="5">
        <f t="shared" si="126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136.625</v>
      </c>
      <c r="P1389" s="5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134.8074</v>
      </c>
      <c r="P1390" s="5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145.4</v>
      </c>
      <c r="P1391" s="5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109.10714285714286</v>
      </c>
      <c r="P1392" s="5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110.2</v>
      </c>
      <c r="P1393" s="5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113.64</v>
      </c>
      <c r="P1394" s="5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102.35</v>
      </c>
      <c r="P1395" s="5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122.13333333333334</v>
      </c>
      <c r="P1396" s="5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111.88571428571429</v>
      </c>
      <c r="P1397" s="5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107.3</v>
      </c>
      <c r="P1398" s="5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113.85</v>
      </c>
      <c r="P1399" s="5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109.68181818181819</v>
      </c>
      <c r="P1400" s="5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126.14444444444445</v>
      </c>
      <c r="P1401" s="5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167.42857142857142</v>
      </c>
      <c r="P1402" s="5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496.52</v>
      </c>
      <c r="P1403" s="5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109.16</v>
      </c>
      <c r="P1404" s="5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102.575</v>
      </c>
      <c r="P1405" s="5">
        <f t="shared" si="126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</v>
      </c>
      <c r="P1406" s="5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0.42</v>
      </c>
      <c r="P1407" s="5">
        <f t="shared" si="126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0.125</v>
      </c>
      <c r="P1408" s="5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0.5</v>
      </c>
      <c r="P1409" s="5">
        <f t="shared" si="126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7.2</v>
      </c>
      <c r="P1410" s="5">
        <f t="shared" ref="P1410:P1473" si="132">IF($L1410=0,0,$E1410/$L1410)</f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100*$E1411/$D1411</f>
        <v>0</v>
      </c>
      <c r="P1411" s="5">
        <f t="shared" si="132"/>
        <v>0</v>
      </c>
      <c r="Q1411" t="str">
        <f t="shared" ref="Q1411:Q1474" si="134">LEFT($N1411,SEARCH("/",$N1411,1)-1)</f>
        <v>publishing</v>
      </c>
      <c r="R1411" t="str">
        <f t="shared" ref="R1411:R1474" si="135">RIGHT($N1411,LEN($N1411)-SEARCH("/",$N1411,1))</f>
        <v>translations</v>
      </c>
      <c r="S1411" s="9">
        <f t="shared" ref="S1411:S1474" si="136">(J1411/86400+DATE(1970,1,1))</f>
        <v>41945.133506944447</v>
      </c>
      <c r="T1411" s="9">
        <f t="shared" ref="T1411:T1474" si="137">(I1411/86400+DATE(1970,1,1))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1.6666666666666666E-2</v>
      </c>
      <c r="P1412" s="5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0.23333333333333334</v>
      </c>
      <c r="P1413" s="5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4.5714285714285712</v>
      </c>
      <c r="P1414" s="5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5</v>
      </c>
      <c r="P1415" s="5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0.2</v>
      </c>
      <c r="P1416" s="5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18.181818181818183</v>
      </c>
      <c r="P1417" s="5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5">
        <f t="shared" si="132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</v>
      </c>
      <c r="P1419" s="5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0.2</v>
      </c>
      <c r="P1420" s="5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7.0634920634920633</v>
      </c>
      <c r="P1421" s="5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</v>
      </c>
      <c r="P1422" s="5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0.1</v>
      </c>
      <c r="P1423" s="5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0.104</v>
      </c>
      <c r="P1424" s="5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0.33333333333333331</v>
      </c>
      <c r="P1425" s="5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20.36</v>
      </c>
      <c r="P1426" s="5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5">
        <f t="shared" si="132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5">
        <f t="shared" si="132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8.3800000000000008</v>
      </c>
      <c r="P1429" s="5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4.5</v>
      </c>
      <c r="P1430" s="5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5">
        <f t="shared" si="132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</v>
      </c>
      <c r="P1432" s="5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31.94705882352941</v>
      </c>
      <c r="P1433" s="5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5">
        <f t="shared" si="132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6.708333333333333</v>
      </c>
      <c r="P1435" s="5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9.9878048780487809</v>
      </c>
      <c r="P1436" s="5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0.1</v>
      </c>
      <c r="P1437" s="5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0.77</v>
      </c>
      <c r="P1438" s="5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26.9</v>
      </c>
      <c r="P1439" s="5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3</v>
      </c>
      <c r="P1440" s="5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</v>
      </c>
      <c r="P1441" s="5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7.6923076923076927E-3</v>
      </c>
      <c r="P1442" s="5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</v>
      </c>
      <c r="P1443" s="5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5">
        <f t="shared" si="132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5">
        <f t="shared" si="132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5">
        <f t="shared" si="132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5">
        <f t="shared" si="132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5">
        <f t="shared" si="132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1.4999999999999999E-2</v>
      </c>
      <c r="P1449" s="5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5">
        <f t="shared" si="132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5">
        <f t="shared" si="132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1E-3</v>
      </c>
      <c r="P1452" s="5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1.0554089709762533E-2</v>
      </c>
      <c r="P1453" s="5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5">
        <f t="shared" si="132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5">
        <f t="shared" si="132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0.8571428571428571</v>
      </c>
      <c r="P1456" s="5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10.5</v>
      </c>
      <c r="P1457" s="5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</v>
      </c>
      <c r="P1458" s="5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5">
        <f t="shared" si="132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5">
        <f t="shared" si="132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5">
        <f t="shared" si="132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5">
        <f t="shared" si="132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101.24460000000001</v>
      </c>
      <c r="P1463" s="5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108.5175</v>
      </c>
      <c r="P1464" s="5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147.66666666666666</v>
      </c>
      <c r="P1465" s="5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163.19999999999999</v>
      </c>
      <c r="P1466" s="5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456.41449999999998</v>
      </c>
      <c r="P1467" s="5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107.8773125</v>
      </c>
      <c r="P1468" s="5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115.08</v>
      </c>
      <c r="P1469" s="5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102.36842105263158</v>
      </c>
      <c r="P1470" s="5">
        <f t="shared" si="132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108.42485875706215</v>
      </c>
      <c r="P1471" s="5">
        <f t="shared" si="132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125.13333333333334</v>
      </c>
      <c r="P1472" s="5">
        <f t="shared" si="132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103.840625</v>
      </c>
      <c r="P1473" s="5">
        <f t="shared" si="132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138.70400000000001</v>
      </c>
      <c r="P1474" s="5">
        <f t="shared" ref="P1474:P1537" si="138">IF($L1474=0,0,$E1474/$L1474)</f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100*$E1475/$D1475</f>
        <v>120.51600000000001</v>
      </c>
      <c r="P1475" s="5">
        <f t="shared" si="138"/>
        <v>38.462553191489363</v>
      </c>
      <c r="Q1475" t="str">
        <f t="shared" ref="Q1475:Q1538" si="140">LEFT($N1475,SEARCH("/",$N1475,1)-1)</f>
        <v>publishing</v>
      </c>
      <c r="R1475" t="str">
        <f t="shared" ref="R1475:R1538" si="141">RIGHT($N1475,LEN($N1475)-SEARCH("/",$N1475,1))</f>
        <v>radio &amp; podcasts</v>
      </c>
      <c r="S1475" s="9">
        <f t="shared" ref="S1475:S1538" si="142">(J1475/86400+DATE(1970,1,1))</f>
        <v>40939.979618055557</v>
      </c>
      <c r="T1475" s="9">
        <f t="shared" ref="T1475:T1538" si="143">(I1475/86400+DATE(1970,1,1))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112.26666666666667</v>
      </c>
      <c r="P1476" s="5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188.66966666666667</v>
      </c>
      <c r="P1477" s="5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661.55466666666666</v>
      </c>
      <c r="P1478" s="5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111.31</v>
      </c>
      <c r="P1479" s="5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1181.6142199999999</v>
      </c>
      <c r="P1480" s="5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137.375</v>
      </c>
      <c r="P1481" s="5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117.04040000000001</v>
      </c>
      <c r="P1482" s="5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</v>
      </c>
      <c r="P1483" s="5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0.1</v>
      </c>
      <c r="P1484" s="5">
        <f t="shared" si="138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0.7142857142857143</v>
      </c>
      <c r="P1485" s="5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5">
        <f t="shared" si="138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2.2388059701492535</v>
      </c>
      <c r="P1487" s="5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0.24</v>
      </c>
      <c r="P1488" s="5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5">
        <f t="shared" si="138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</v>
      </c>
      <c r="P1490" s="5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5">
        <f t="shared" si="138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30.862068965517242</v>
      </c>
      <c r="P1492" s="5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8.3333333333333339</v>
      </c>
      <c r="P1493" s="5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0.75</v>
      </c>
      <c r="P1494" s="5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5">
        <f t="shared" si="138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8.9</v>
      </c>
      <c r="P1496" s="5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5">
        <f t="shared" si="138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5">
        <f t="shared" si="138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6.6666666666666671E-3</v>
      </c>
      <c r="P1499" s="5">
        <f t="shared" si="138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</v>
      </c>
      <c r="P1500" s="5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0.25</v>
      </c>
      <c r="P1501" s="5">
        <f t="shared" si="138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25.035714285714285</v>
      </c>
      <c r="P1502" s="5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166.33076923076922</v>
      </c>
      <c r="P1503" s="5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101.44545454545455</v>
      </c>
      <c r="P1504" s="5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107.89146666666667</v>
      </c>
      <c r="P1505" s="5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277.93846153846152</v>
      </c>
      <c r="P1506" s="5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103.58125</v>
      </c>
      <c r="P1507" s="5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111.4</v>
      </c>
      <c r="P1508" s="5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215</v>
      </c>
      <c r="P1509" s="5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110.76216216216216</v>
      </c>
      <c r="P1510" s="5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123.64125714285714</v>
      </c>
      <c r="P1511" s="5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101.035</v>
      </c>
      <c r="P1512" s="5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111.79285714285714</v>
      </c>
      <c r="P1513" s="5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558.7714285714286</v>
      </c>
      <c r="P1514" s="5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150.01875000000001</v>
      </c>
      <c r="P1515" s="5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106.476</v>
      </c>
      <c r="P1516" s="5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157.18899999999999</v>
      </c>
      <c r="P1517" s="5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108.65882352941176</v>
      </c>
      <c r="P1518" s="5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161.97999999999999</v>
      </c>
      <c r="P1519" s="5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205.36666666666667</v>
      </c>
      <c r="P1520" s="5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103.36388888888889</v>
      </c>
      <c r="P1521" s="5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103.47222222222223</v>
      </c>
      <c r="P1522" s="5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106.81333333333333</v>
      </c>
      <c r="P1523" s="5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138.96574712643678</v>
      </c>
      <c r="P1524" s="5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124.84324324324324</v>
      </c>
      <c r="P1525" s="5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207</v>
      </c>
      <c r="P1526" s="5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174.0057692307692</v>
      </c>
      <c r="P1527" s="5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120.32608695652173</v>
      </c>
      <c r="P1528" s="5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110.44428571428571</v>
      </c>
      <c r="P1529" s="5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281.56666666666666</v>
      </c>
      <c r="P1530" s="5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100.67894736842105</v>
      </c>
      <c r="P1531" s="5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134.8257142857143</v>
      </c>
      <c r="P1532" s="5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175.95744680851064</v>
      </c>
      <c r="P1533" s="5">
        <f t="shared" si="138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484.02</v>
      </c>
      <c r="P1534" s="5">
        <f t="shared" si="138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145.13999999999999</v>
      </c>
      <c r="P1535" s="5">
        <f t="shared" si="138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417.73333333333335</v>
      </c>
      <c r="P1536" s="5">
        <f t="shared" si="138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132.42500000000001</v>
      </c>
      <c r="P1537" s="5">
        <f t="shared" si="138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250.30841666666666</v>
      </c>
      <c r="P1538" s="5">
        <f t="shared" ref="P1538:P1601" si="144">IF($L1538=0,0,$E1538/$L1538)</f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100*$E1539/$D1539</f>
        <v>179.9</v>
      </c>
      <c r="P1539" s="5">
        <f t="shared" si="144"/>
        <v>96.375</v>
      </c>
      <c r="Q1539" t="str">
        <f t="shared" ref="Q1539:Q1602" si="146">LEFT($N1539,SEARCH("/",$N1539,1)-1)</f>
        <v>photography</v>
      </c>
      <c r="R1539" t="str">
        <f t="shared" ref="R1539:R1602" si="147">RIGHT($N1539,LEN($N1539)-SEARCH("/",$N1539,1))</f>
        <v>photobooks</v>
      </c>
      <c r="S1539" s="9">
        <f t="shared" ref="S1539:S1602" si="148">(J1539/86400+DATE(1970,1,1))</f>
        <v>42552.315127314811</v>
      </c>
      <c r="T1539" s="9">
        <f t="shared" ref="T1539:T1602" si="149">(I1539/86400+DATE(1970,1,1))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102.62857142857143</v>
      </c>
      <c r="P1540" s="5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135.98609999999999</v>
      </c>
      <c r="P1541" s="5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117.86666666666666</v>
      </c>
      <c r="P1542" s="5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3.3333333333333333E-2</v>
      </c>
      <c r="P1543" s="5">
        <f t="shared" si="144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4</v>
      </c>
      <c r="P1544" s="5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0.44444444444444442</v>
      </c>
      <c r="P1545" s="5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5">
        <f t="shared" si="144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3.3333333333333333E-2</v>
      </c>
      <c r="P1547" s="5">
        <f t="shared" si="144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28.9</v>
      </c>
      <c r="P1548" s="5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5">
        <f t="shared" si="144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8.5714285714285712</v>
      </c>
      <c r="P1550" s="5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34</v>
      </c>
      <c r="P1551" s="5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13.466666666666667</v>
      </c>
      <c r="P1552" s="5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5">
        <f t="shared" si="144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49.186046511627907</v>
      </c>
      <c r="P1554" s="5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5">
        <f t="shared" si="144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5">
        <f t="shared" si="144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5">
        <f t="shared" si="144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45.133333333333333</v>
      </c>
      <c r="P1558" s="5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4</v>
      </c>
      <c r="P1559" s="5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4.666666666666667</v>
      </c>
      <c r="P1560" s="5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0.33333333333333331</v>
      </c>
      <c r="P1561" s="5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</v>
      </c>
      <c r="P1562" s="5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0.67</v>
      </c>
      <c r="P1563" s="5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5">
        <f t="shared" si="144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1.4166666666666667</v>
      </c>
      <c r="P1565" s="5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0.1</v>
      </c>
      <c r="P1566" s="5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</v>
      </c>
      <c r="P1567" s="5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21.25</v>
      </c>
      <c r="P1568" s="5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</v>
      </c>
      <c r="P1569" s="5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13.64</v>
      </c>
      <c r="P1570" s="5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5">
        <f t="shared" si="144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41.4</v>
      </c>
      <c r="P1572" s="5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0.66115702479338845</v>
      </c>
      <c r="P1573" s="5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5</v>
      </c>
      <c r="P1574" s="5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2.4777777777777779</v>
      </c>
      <c r="P1575" s="5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5.0599999999999996</v>
      </c>
      <c r="P1576" s="5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22.91</v>
      </c>
      <c r="P1577" s="5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13</v>
      </c>
      <c r="P1578" s="5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0.55000000000000004</v>
      </c>
      <c r="P1579" s="5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10.80653663679494</v>
      </c>
      <c r="P1580" s="5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0.84008400840084008</v>
      </c>
      <c r="P1581" s="5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5">
        <f t="shared" si="144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0.5</v>
      </c>
      <c r="P1583" s="5">
        <f t="shared" si="144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9.3000000000000007</v>
      </c>
      <c r="P1584" s="5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7.4999999999999997E-2</v>
      </c>
      <c r="P1585" s="5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5">
        <f t="shared" si="144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79</v>
      </c>
      <c r="P1587" s="5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5">
        <f t="shared" si="144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1.3333333333333334E-2</v>
      </c>
      <c r="P1589" s="5">
        <f t="shared" si="144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5">
        <f t="shared" si="144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5">
        <f t="shared" si="144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</v>
      </c>
      <c r="P1592" s="5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29.228571428571428</v>
      </c>
      <c r="P1593" s="5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5">
        <f t="shared" si="144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1.3636363636363636E-2</v>
      </c>
      <c r="P1595" s="5">
        <f t="shared" si="144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20.5</v>
      </c>
      <c r="P1596" s="5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0.28000000000000003</v>
      </c>
      <c r="P1597" s="5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2.3076923076923075</v>
      </c>
      <c r="P1598" s="5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5">
        <f t="shared" si="144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0.125</v>
      </c>
      <c r="P1600" s="5">
        <f t="shared" si="144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5">
        <f t="shared" si="144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</v>
      </c>
      <c r="P1602" s="5">
        <f t="shared" ref="P1602:P1665" si="150">IF($L1602=0,0,$E1602/$L1602)</f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100*$E1603/$D1603</f>
        <v>108.2492</v>
      </c>
      <c r="P1603" s="5">
        <f t="shared" si="150"/>
        <v>48.325535714285714</v>
      </c>
      <c r="Q1603" t="str">
        <f t="shared" ref="Q1603:Q1666" si="152">LEFT($N1603,SEARCH("/",$N1603,1)-1)</f>
        <v>music</v>
      </c>
      <c r="R1603" t="str">
        <f t="shared" ref="R1603:R1666" si="153">RIGHT($N1603,LEN($N1603)-SEARCH("/",$N1603,1))</f>
        <v>rock</v>
      </c>
      <c r="S1603" s="9">
        <f t="shared" ref="S1603:S1666" si="154">(J1603/86400+DATE(1970,1,1))</f>
        <v>40638.092974537038</v>
      </c>
      <c r="T1603" s="9">
        <f t="shared" ref="T1603:T1666" si="155">(I1603/86400+DATE(1970,1,1))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100.16666666666667</v>
      </c>
      <c r="P1604" s="5">
        <f t="shared" si="150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100.033</v>
      </c>
      <c r="P1605" s="5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122.10714285714286</v>
      </c>
      <c r="P1606" s="5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100.69333333333333</v>
      </c>
      <c r="P1607" s="5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101.004125</v>
      </c>
      <c r="P1608" s="5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145.11000000000001</v>
      </c>
      <c r="P1609" s="5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101.25</v>
      </c>
      <c r="P1610" s="5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118.33333333333333</v>
      </c>
      <c r="P1611" s="5">
        <f t="shared" si="150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271.85000000000002</v>
      </c>
      <c r="P1612" s="5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125.125</v>
      </c>
      <c r="P1613" s="5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110</v>
      </c>
      <c r="P1614" s="5">
        <f t="shared" si="150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101.5</v>
      </c>
      <c r="P1615" s="5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102.7</v>
      </c>
      <c r="P1616" s="5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114.125</v>
      </c>
      <c r="P1617" s="5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104.2</v>
      </c>
      <c r="P1618" s="5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145.85714285714286</v>
      </c>
      <c r="P1619" s="5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105.06666666666666</v>
      </c>
      <c r="P1620" s="5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133.33333333333334</v>
      </c>
      <c r="P1621" s="5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113</v>
      </c>
      <c r="P1622" s="5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121.2</v>
      </c>
      <c r="P1623" s="5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101.72463768115942</v>
      </c>
      <c r="P1624" s="5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101.06666666666666</v>
      </c>
      <c r="P1625" s="5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118</v>
      </c>
      <c r="P1626" s="5">
        <f t="shared" si="150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155.33333333333334</v>
      </c>
      <c r="P1627" s="5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101.1875</v>
      </c>
      <c r="P1628" s="5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117</v>
      </c>
      <c r="P1629" s="5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100.925</v>
      </c>
      <c r="P1630" s="5">
        <f t="shared" si="150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103.66666666666667</v>
      </c>
      <c r="P1631" s="5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265.25</v>
      </c>
      <c r="P1632" s="5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155.91</v>
      </c>
      <c r="P1633" s="5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101.625</v>
      </c>
      <c r="P1634" s="5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100</v>
      </c>
      <c r="P1635" s="5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100.5</v>
      </c>
      <c r="P1636" s="5">
        <f t="shared" si="150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125.3</v>
      </c>
      <c r="P1637" s="5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103.55555555555556</v>
      </c>
      <c r="P1638" s="5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103.8</v>
      </c>
      <c r="P1639" s="5">
        <f t="shared" si="150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105</v>
      </c>
      <c r="P1640" s="5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100</v>
      </c>
      <c r="P1641" s="5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169.86</v>
      </c>
      <c r="P1642" s="5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101.4</v>
      </c>
      <c r="P1643" s="5">
        <f t="shared" si="150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100</v>
      </c>
      <c r="P1644" s="5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124.7</v>
      </c>
      <c r="P1645" s="5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109.5</v>
      </c>
      <c r="P1646" s="5">
        <f t="shared" si="150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110.8</v>
      </c>
      <c r="P1647" s="5">
        <f t="shared" si="150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110.2</v>
      </c>
      <c r="P1648" s="5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104.72</v>
      </c>
      <c r="P1649" s="5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125.26086956521739</v>
      </c>
      <c r="P1650" s="5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100.58763157894737</v>
      </c>
      <c r="P1651" s="5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141.55000000000001</v>
      </c>
      <c r="P1652" s="5">
        <f t="shared" si="150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100.75</v>
      </c>
      <c r="P1653" s="5">
        <f t="shared" si="150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100.66666666666667</v>
      </c>
      <c r="P1654" s="5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174.2304</v>
      </c>
      <c r="P1655" s="5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119.90909090909091</v>
      </c>
      <c r="P1656" s="5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142.86666666666667</v>
      </c>
      <c r="P1657" s="5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100.33493333333334</v>
      </c>
      <c r="P1658" s="5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104.93380000000001</v>
      </c>
      <c r="P1659" s="5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132.23333333333332</v>
      </c>
      <c r="P1660" s="5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112.8</v>
      </c>
      <c r="P1661" s="5">
        <f t="shared" si="150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1253.75</v>
      </c>
      <c r="P1662" s="5">
        <f t="shared" si="150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102.50632911392405</v>
      </c>
      <c r="P1663" s="5">
        <f t="shared" si="150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102.6375</v>
      </c>
      <c r="P1664" s="5">
        <f t="shared" si="150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108</v>
      </c>
      <c r="P1665" s="5">
        <f t="shared" si="150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122.4088</v>
      </c>
      <c r="P1666" s="5">
        <f t="shared" ref="P1666:P1729" si="156">IF($L1666=0,0,$E1666/$L1666)</f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100*$E1667/$D1667</f>
        <v>119.45714285714286</v>
      </c>
      <c r="P1667" s="5">
        <f t="shared" si="156"/>
        <v>44.956989247311824</v>
      </c>
      <c r="Q1667" t="str">
        <f t="shared" ref="Q1667:Q1730" si="158">LEFT($N1667,SEARCH("/",$N1667,1)-1)</f>
        <v>music</v>
      </c>
      <c r="R1667" t="str">
        <f t="shared" ref="R1667:R1730" si="159">RIGHT($N1667,LEN($N1667)-SEARCH("/",$N1667,1))</f>
        <v>pop</v>
      </c>
      <c r="S1667" s="9">
        <f t="shared" ref="S1667:S1730" si="160">(J1667/86400+DATE(1970,1,1))</f>
        <v>40564.649456018517</v>
      </c>
      <c r="T1667" s="9">
        <f t="shared" ref="T1667:T1730" si="161">(I1667/86400+DATE(1970,1,1))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160.88</v>
      </c>
      <c r="P1668" s="5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126.85294117647059</v>
      </c>
      <c r="P1669" s="5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102.6375</v>
      </c>
      <c r="P1670" s="5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139.75</v>
      </c>
      <c r="P1671" s="5">
        <f t="shared" si="156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102.6</v>
      </c>
      <c r="P1672" s="5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100.6735</v>
      </c>
      <c r="P1673" s="5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112.94117647058823</v>
      </c>
      <c r="P1674" s="5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128.0952380952381</v>
      </c>
      <c r="P1675" s="5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201.7</v>
      </c>
      <c r="P1676" s="5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137.416</v>
      </c>
      <c r="P1677" s="5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115.33333333333333</v>
      </c>
      <c r="P1678" s="5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111.66666666666667</v>
      </c>
      <c r="P1679" s="5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118.4</v>
      </c>
      <c r="P1680" s="5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175</v>
      </c>
      <c r="P1681" s="5">
        <f t="shared" si="156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117.5</v>
      </c>
      <c r="P1682" s="5">
        <f t="shared" si="156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101.42212307692307</v>
      </c>
      <c r="P1683" s="5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5">
        <f t="shared" si="156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21.714285714285715</v>
      </c>
      <c r="P1685" s="5">
        <f t="shared" si="156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109.125</v>
      </c>
      <c r="P1686" s="5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102.85714285714286</v>
      </c>
      <c r="P1687" s="5">
        <f t="shared" si="156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0.36</v>
      </c>
      <c r="P1688" s="5">
        <f t="shared" si="156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31.25</v>
      </c>
      <c r="P1689" s="5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44.3</v>
      </c>
      <c r="P1690" s="5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100</v>
      </c>
      <c r="P1691" s="5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25.4</v>
      </c>
      <c r="P1692" s="5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33.473333333333336</v>
      </c>
      <c r="P1693" s="5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47.8</v>
      </c>
      <c r="P1694" s="5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9.3333333333333339</v>
      </c>
      <c r="P1695" s="5">
        <f t="shared" si="156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0.05</v>
      </c>
      <c r="P1696" s="5">
        <f t="shared" si="156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11.708333333333334</v>
      </c>
      <c r="P1697" s="5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5">
        <f t="shared" si="156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20.207999999999998</v>
      </c>
      <c r="P1699" s="5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5">
        <f t="shared" si="156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4.2311459353574925</v>
      </c>
      <c r="P1701" s="5">
        <f t="shared" si="156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26.06</v>
      </c>
      <c r="P1702" s="5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0.19801980198019803</v>
      </c>
      <c r="P1703" s="5">
        <f t="shared" si="156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6.0606060606060606E-3</v>
      </c>
      <c r="P1704" s="5">
        <f t="shared" si="156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</v>
      </c>
      <c r="P1705" s="5">
        <f t="shared" si="156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65.099999999999994</v>
      </c>
      <c r="P1706" s="5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5">
        <f t="shared" si="156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5">
        <f t="shared" si="156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</v>
      </c>
      <c r="P1709" s="5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5">
        <f t="shared" si="156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4.8571428571428568</v>
      </c>
      <c r="P1711" s="5">
        <f t="shared" si="156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0.68</v>
      </c>
      <c r="P1712" s="5">
        <f t="shared" si="156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10.5</v>
      </c>
      <c r="P1713" s="5">
        <f t="shared" si="156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5">
        <f t="shared" si="156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1.6666666666666667</v>
      </c>
      <c r="P1715" s="5">
        <f t="shared" si="156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7.8680000000000003</v>
      </c>
      <c r="P1716" s="5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0.22</v>
      </c>
      <c r="P1717" s="5">
        <f t="shared" si="156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7.5</v>
      </c>
      <c r="P1718" s="5">
        <f t="shared" si="156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42.725880551301685</v>
      </c>
      <c r="P1719" s="5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0.21428571428571427</v>
      </c>
      <c r="P1720" s="5">
        <f t="shared" si="156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0.875</v>
      </c>
      <c r="P1721" s="5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</v>
      </c>
      <c r="P1722" s="5">
        <f t="shared" si="156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5">
        <f t="shared" si="156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3.4722222222222224E-2</v>
      </c>
      <c r="P1724" s="5">
        <f t="shared" si="156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</v>
      </c>
      <c r="P1725" s="5">
        <f t="shared" si="156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0.58333333333333337</v>
      </c>
      <c r="P1726" s="5">
        <f t="shared" si="156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10.181818181818182</v>
      </c>
      <c r="P1727" s="5">
        <f t="shared" si="156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33.784615384615385</v>
      </c>
      <c r="P1728" s="5">
        <f t="shared" si="156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3.3333333333333333E-2</v>
      </c>
      <c r="P1729" s="5">
        <f t="shared" si="156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68.400000000000006</v>
      </c>
      <c r="P1730" s="5">
        <f t="shared" ref="P1730:P1793" si="162">IF($L1730=0,0,$E1730/$L1730)</f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100*$E1731/$D1731</f>
        <v>0</v>
      </c>
      <c r="P1731" s="5">
        <f t="shared" si="162"/>
        <v>0</v>
      </c>
      <c r="Q1731" t="str">
        <f t="shared" ref="Q1731:Q1794" si="164">LEFT($N1731,SEARCH("/",$N1731,1)-1)</f>
        <v>music</v>
      </c>
      <c r="R1731" t="str">
        <f t="shared" ref="R1731:R1794" si="165">RIGHT($N1731,LEN($N1731)-SEARCH("/",$N1731,1))</f>
        <v>faith</v>
      </c>
      <c r="S1731" s="9">
        <f t="shared" ref="S1731:S1794" si="166">(J1731/86400+DATE(1970,1,1))</f>
        <v>42471.052152777775</v>
      </c>
      <c r="T1731" s="9">
        <f t="shared" ref="T1731:T1794" si="167">(I1731/86400+DATE(1970,1,1))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5">
        <f t="shared" si="162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5">
        <f t="shared" si="162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5">
        <f t="shared" si="162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5">
        <f t="shared" si="162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2.2222222222222223E-2</v>
      </c>
      <c r="P1736" s="5">
        <f t="shared" si="162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11</v>
      </c>
      <c r="P1737" s="5">
        <f t="shared" si="162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0.73333333333333328</v>
      </c>
      <c r="P1738" s="5">
        <f t="shared" si="162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21.25</v>
      </c>
      <c r="P1739" s="5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0.4</v>
      </c>
      <c r="P1740" s="5">
        <f t="shared" si="162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0.1</v>
      </c>
      <c r="P1741" s="5">
        <f t="shared" si="162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5">
        <f t="shared" si="162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110.83333333333333</v>
      </c>
      <c r="P1743" s="5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108.75</v>
      </c>
      <c r="P1744" s="5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100.41666666666667</v>
      </c>
      <c r="P1745" s="5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118.45454545454545</v>
      </c>
      <c r="P1746" s="5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114.01428571428572</v>
      </c>
      <c r="P1747" s="5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148.1</v>
      </c>
      <c r="P1748" s="5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104.95555555555555</v>
      </c>
      <c r="P1749" s="5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129.94800000000001</v>
      </c>
      <c r="P1750" s="5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123.48756218905473</v>
      </c>
      <c r="P1751" s="5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201.62</v>
      </c>
      <c r="P1752" s="5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102.9</v>
      </c>
      <c r="P1753" s="5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260.16666666666669</v>
      </c>
      <c r="P1754" s="5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108</v>
      </c>
      <c r="P1755" s="5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110.52941176470588</v>
      </c>
      <c r="P1756" s="5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120</v>
      </c>
      <c r="P1757" s="5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102.82909090909091</v>
      </c>
      <c r="P1758" s="5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116</v>
      </c>
      <c r="P1759" s="5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114.7</v>
      </c>
      <c r="P1760" s="5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106.6</v>
      </c>
      <c r="P1761" s="5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165.44</v>
      </c>
      <c r="P1762" s="5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155</v>
      </c>
      <c r="P1763" s="5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885</v>
      </c>
      <c r="P1764" s="5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101.90833333333333</v>
      </c>
      <c r="P1765" s="5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19.600000000000001</v>
      </c>
      <c r="P1766" s="5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59.467840000000002</v>
      </c>
      <c r="P1767" s="5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5">
        <f t="shared" si="162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45.72</v>
      </c>
      <c r="P1769" s="5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</v>
      </c>
      <c r="P1770" s="5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2.7025000000000001</v>
      </c>
      <c r="P1771" s="5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56.514285714285712</v>
      </c>
      <c r="P1772" s="5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21.30952380952381</v>
      </c>
      <c r="P1773" s="5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15.6</v>
      </c>
      <c r="P1774" s="5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6.2566666666666668</v>
      </c>
      <c r="P1775" s="5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45.92</v>
      </c>
      <c r="P1776" s="5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65.101538461538468</v>
      </c>
      <c r="P1777" s="5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</v>
      </c>
      <c r="P1778" s="5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13.5625</v>
      </c>
      <c r="P1779" s="5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</v>
      </c>
      <c r="P1780" s="5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36.236363636363635</v>
      </c>
      <c r="P1781" s="5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39.743333333333332</v>
      </c>
      <c r="P1782" s="5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25.763636363636362</v>
      </c>
      <c r="P1783" s="5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15.491428571428571</v>
      </c>
      <c r="P1784" s="5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23.692499999999999</v>
      </c>
      <c r="P1785" s="5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39.76</v>
      </c>
      <c r="P1786" s="5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20.220833333333335</v>
      </c>
      <c r="P1787" s="5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47.631578947368418</v>
      </c>
      <c r="P1788" s="5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15.33</v>
      </c>
      <c r="P1789" s="5">
        <f t="shared" si="162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</v>
      </c>
      <c r="P1790" s="5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0.5</v>
      </c>
      <c r="P1791" s="5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4.957575757575758</v>
      </c>
      <c r="P1792" s="5">
        <f t="shared" si="162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3.5666666666666669</v>
      </c>
      <c r="P1793" s="5">
        <f t="shared" si="162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61.124000000000002</v>
      </c>
      <c r="P1794" s="5">
        <f t="shared" ref="P1794:P1857" si="168">IF($L1794=0,0,$E1794/$L1794)</f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100*$E1795/$D1795</f>
        <v>1.3333333333333333</v>
      </c>
      <c r="P1795" s="5">
        <f t="shared" si="168"/>
        <v>20</v>
      </c>
      <c r="Q1795" t="str">
        <f t="shared" ref="Q1795:Q1858" si="170">LEFT($N1795,SEARCH("/",$N1795,1)-1)</f>
        <v>photography</v>
      </c>
      <c r="R1795" t="str">
        <f t="shared" ref="R1795:R1858" si="171">RIGHT($N1795,LEN($N1795)-SEARCH("/",$N1795,1))</f>
        <v>photobooks</v>
      </c>
      <c r="S1795" s="9">
        <f t="shared" ref="S1795:S1858" si="172">(J1795/86400+DATE(1970,1,1))</f>
        <v>41940.891666666663</v>
      </c>
      <c r="T1795" s="9">
        <f t="shared" ref="T1795:T1858" si="173">(I1795/86400+DATE(1970,1,1))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11.077777777777778</v>
      </c>
      <c r="P1796" s="5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38.735714285714288</v>
      </c>
      <c r="P1797" s="5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22.05263157894737</v>
      </c>
      <c r="P1798" s="5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67.55</v>
      </c>
      <c r="P1799" s="5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13.637499999999999</v>
      </c>
      <c r="P1800" s="5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1.7457499999999999</v>
      </c>
      <c r="P1801" s="5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20.44963251188932</v>
      </c>
      <c r="P1802" s="5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13.852941176470589</v>
      </c>
      <c r="P1803" s="5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48.485714285714288</v>
      </c>
      <c r="P1804" s="5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30.8</v>
      </c>
      <c r="P1805" s="5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35.174193548387095</v>
      </c>
      <c r="P1806" s="5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36.404444444444444</v>
      </c>
      <c r="P1807" s="5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2.9550000000000001</v>
      </c>
      <c r="P1808" s="5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11.06</v>
      </c>
      <c r="P1809" s="5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41.407142857142858</v>
      </c>
      <c r="P1810" s="5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10.857142857142858</v>
      </c>
      <c r="P1811" s="5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3.3333333333333335</v>
      </c>
      <c r="P1812" s="5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7.407407407407407E-2</v>
      </c>
      <c r="P1813" s="5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13.307692307692308</v>
      </c>
      <c r="P1814" s="5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5">
        <f t="shared" si="168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49.18333333333333</v>
      </c>
      <c r="P1816" s="5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5">
        <f t="shared" si="168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</v>
      </c>
      <c r="P1818" s="5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52.327777777777776</v>
      </c>
      <c r="P1819" s="5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5">
        <f t="shared" si="168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2.0833333333333335</v>
      </c>
      <c r="P1821" s="5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6.5653846153846152</v>
      </c>
      <c r="P1822" s="5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134.88999999999999</v>
      </c>
      <c r="P1823" s="5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 s="5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115.85714285714286</v>
      </c>
      <c r="P1825" s="5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100.06666666666666</v>
      </c>
      <c r="P1826" s="5">
        <f t="shared" si="168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105.05</v>
      </c>
      <c r="P1827" s="5">
        <f t="shared" si="168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 s="5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100.66249999999999</v>
      </c>
      <c r="P1829" s="5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100.16</v>
      </c>
      <c r="P1830" s="5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166.68333333333334</v>
      </c>
      <c r="P1831" s="5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101.53333333333333</v>
      </c>
      <c r="P1832" s="5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 s="5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142.85714285714286</v>
      </c>
      <c r="P1834" s="5">
        <f t="shared" si="168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262.5</v>
      </c>
      <c r="P1835" s="5">
        <f t="shared" si="168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118.05</v>
      </c>
      <c r="P1836" s="5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 s="5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200.34</v>
      </c>
      <c r="P1838" s="5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306.83333333333331</v>
      </c>
      <c r="P1839" s="5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100.149</v>
      </c>
      <c r="P1840" s="5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205.3</v>
      </c>
      <c r="P1841" s="5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108.88888888888889</v>
      </c>
      <c r="P1842" s="5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101.75</v>
      </c>
      <c r="P1843" s="5">
        <f t="shared" si="168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125.25</v>
      </c>
      <c r="P1844" s="5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124.0061</v>
      </c>
      <c r="P1845" s="5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101.4</v>
      </c>
      <c r="P1846" s="5">
        <f t="shared" si="168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 s="5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137.92666666666668</v>
      </c>
      <c r="P1848" s="5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120.88</v>
      </c>
      <c r="P1849" s="5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107.36666666666666</v>
      </c>
      <c r="P1850" s="5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100.33333333333333</v>
      </c>
      <c r="P1851" s="5">
        <f t="shared" si="168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101.52222222222223</v>
      </c>
      <c r="P1852" s="5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100.07692307692308</v>
      </c>
      <c r="P1853" s="5">
        <f t="shared" si="168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116.96666666666667</v>
      </c>
      <c r="P1854" s="5">
        <f t="shared" si="168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101.875</v>
      </c>
      <c r="P1855" s="5">
        <f t="shared" si="168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102.12366666666667</v>
      </c>
      <c r="P1856" s="5">
        <f t="shared" si="168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154.05897142857143</v>
      </c>
      <c r="P1857" s="5">
        <f t="shared" si="168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101.25</v>
      </c>
      <c r="P1858" s="5">
        <f t="shared" ref="P1858:P1921" si="174">IF($L1858=0,0,$E1858/$L1858)</f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100*$E1859/$D1859</f>
        <v>100</v>
      </c>
      <c r="P1859" s="5">
        <f t="shared" si="174"/>
        <v>136.36363636363637</v>
      </c>
      <c r="Q1859" t="str">
        <f t="shared" ref="Q1859:Q1922" si="176">LEFT($N1859,SEARCH("/",$N1859,1)-1)</f>
        <v>music</v>
      </c>
      <c r="R1859" t="str">
        <f t="shared" ref="R1859:R1922" si="177">RIGHT($N1859,LEN($N1859)-SEARCH("/",$N1859,1))</f>
        <v>rock</v>
      </c>
      <c r="S1859" s="9">
        <f t="shared" ref="S1859:S1922" si="178">(J1859/86400+DATE(1970,1,1))</f>
        <v>41864.76866898148</v>
      </c>
      <c r="T1859" s="9">
        <f t="shared" ref="T1859:T1922" si="179">(I1859/86400+DATE(1970,1,1))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108.74800874800874</v>
      </c>
      <c r="P1860" s="5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131.83333333333334</v>
      </c>
      <c r="P1861" s="5">
        <f t="shared" si="174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133.46666666666667</v>
      </c>
      <c r="P1862" s="5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5">
        <f t="shared" si="174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8.0833333333333339</v>
      </c>
      <c r="P1864" s="5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0.4</v>
      </c>
      <c r="P1865" s="5">
        <f t="shared" si="174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42.892307692307689</v>
      </c>
      <c r="P1866" s="5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3.6363636363636364E-3</v>
      </c>
      <c r="P1867" s="5">
        <f t="shared" si="174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0.5</v>
      </c>
      <c r="P1868" s="5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0.05</v>
      </c>
      <c r="P1869" s="5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4.8680000000000003</v>
      </c>
      <c r="P1870" s="5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5">
        <f t="shared" si="174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10.314285714285715</v>
      </c>
      <c r="P1872" s="5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71.784615384615378</v>
      </c>
      <c r="P1873" s="5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</v>
      </c>
      <c r="P1874" s="5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0.45</v>
      </c>
      <c r="P1875" s="5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1.6250000000000001E-2</v>
      </c>
      <c r="P1876" s="5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0.51</v>
      </c>
      <c r="P1877" s="5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5">
        <f t="shared" si="174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5">
        <f t="shared" si="174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5">
        <f t="shared" si="174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0.12</v>
      </c>
      <c r="P1881" s="5">
        <f t="shared" si="174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20.079999999999998</v>
      </c>
      <c r="P1882" s="5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172.68450000000001</v>
      </c>
      <c r="P1883" s="5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100.8955223880597</v>
      </c>
      <c r="P1884" s="5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104.8048048048048</v>
      </c>
      <c r="P1885" s="5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135.1</v>
      </c>
      <c r="P1886" s="5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116.32786885245902</v>
      </c>
      <c r="P1887" s="5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102.08333333333333</v>
      </c>
      <c r="P1888" s="5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111.16666666666667</v>
      </c>
      <c r="P1889" s="5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166.08</v>
      </c>
      <c r="P1890" s="5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106.6</v>
      </c>
      <c r="P1891" s="5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144.58441666666667</v>
      </c>
      <c r="P1892" s="5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105.55</v>
      </c>
      <c r="P1893" s="5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136.6</v>
      </c>
      <c r="P1894" s="5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 s="5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114.5</v>
      </c>
      <c r="P1896" s="5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101.71957671957672</v>
      </c>
      <c r="P1897" s="5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123.94678492239468</v>
      </c>
      <c r="P1898" s="5">
        <f t="shared" si="174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102.45669291338582</v>
      </c>
      <c r="P1899" s="5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144.5</v>
      </c>
      <c r="P1900" s="5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133.33333333333334</v>
      </c>
      <c r="P1901" s="5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109.3644</v>
      </c>
      <c r="P1902" s="5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2.6969696969696968</v>
      </c>
      <c r="P1903" s="5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</v>
      </c>
      <c r="P1904" s="5">
        <f t="shared" si="174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46.6</v>
      </c>
      <c r="P1905" s="5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0.1</v>
      </c>
      <c r="P1906" s="5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0.16800000000000001</v>
      </c>
      <c r="P1907" s="5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42.76</v>
      </c>
      <c r="P1908" s="5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0.28333333333333333</v>
      </c>
      <c r="P1909" s="5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1.732</v>
      </c>
      <c r="P1910" s="5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14.111428571428572</v>
      </c>
      <c r="P1911" s="5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39.395294117647062</v>
      </c>
      <c r="P1912" s="5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2.3529411764705882E-2</v>
      </c>
      <c r="P1913" s="5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59.3</v>
      </c>
      <c r="P1914" s="5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</v>
      </c>
      <c r="P1915" s="5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9.0090090090090094</v>
      </c>
      <c r="P1916" s="5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</v>
      </c>
      <c r="P1917" s="5">
        <f t="shared" si="174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0.51</v>
      </c>
      <c r="P1918" s="5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52.570512820512818</v>
      </c>
      <c r="P1919" s="5">
        <f t="shared" si="174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</v>
      </c>
      <c r="P1920" s="5">
        <f t="shared" si="174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47.4</v>
      </c>
      <c r="P1921" s="5">
        <f t="shared" si="174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43.03</v>
      </c>
      <c r="P1922" s="5">
        <f t="shared" ref="P1922:P1985" si="180">IF($L1922=0,0,$E1922/$L1922)</f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100*$E1923/$D1923</f>
        <v>136.80000000000001</v>
      </c>
      <c r="P1923" s="5">
        <f t="shared" si="180"/>
        <v>54</v>
      </c>
      <c r="Q1923" t="str">
        <f t="shared" ref="Q1923:Q1986" si="182">LEFT($N1923,SEARCH("/",$N1923,1)-1)</f>
        <v>music</v>
      </c>
      <c r="R1923" t="str">
        <f t="shared" ref="R1923:R1986" si="183">RIGHT($N1923,LEN($N1923)-SEARCH("/",$N1923,1))</f>
        <v>indie rock</v>
      </c>
      <c r="S1923" s="9">
        <f t="shared" ref="S1923:S1986" si="184">(J1923/86400+DATE(1970,1,1))</f>
        <v>41074.221562500003</v>
      </c>
      <c r="T1923" s="9">
        <f t="shared" ref="T1923:T1986" si="185">(I1923/86400+DATE(1970,1,1))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115.55</v>
      </c>
      <c r="P1924" s="5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240.8</v>
      </c>
      <c r="P1925" s="5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114.4</v>
      </c>
      <c r="P1926" s="5">
        <f t="shared" si="180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110.33333333333333</v>
      </c>
      <c r="P1927" s="5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195.37933333333334</v>
      </c>
      <c r="P1928" s="5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103.33333333333333</v>
      </c>
      <c r="P1929" s="5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103.13725490196079</v>
      </c>
      <c r="P1930" s="5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100.3125</v>
      </c>
      <c r="P1931" s="5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 s="5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120.601</v>
      </c>
      <c r="P1933" s="5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106.99047619047619</v>
      </c>
      <c r="P1934" s="5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172.43333333333334</v>
      </c>
      <c r="P1935" s="5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123.62</v>
      </c>
      <c r="P1936" s="5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108.4</v>
      </c>
      <c r="P1937" s="5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116.52013333333333</v>
      </c>
      <c r="P1938" s="5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187.245</v>
      </c>
      <c r="P1939" s="5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115.93333333333334</v>
      </c>
      <c r="P1940" s="5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110.7</v>
      </c>
      <c r="P1941" s="5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170.92307692307693</v>
      </c>
      <c r="P1942" s="5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126.11835600000001</v>
      </c>
      <c r="P1943" s="5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138.44033333333334</v>
      </c>
      <c r="P1944" s="5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1705.25</v>
      </c>
      <c r="P1945" s="5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788.05550000000005</v>
      </c>
      <c r="P1946" s="5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348.01799999999997</v>
      </c>
      <c r="P1947" s="5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149.74666666666667</v>
      </c>
      <c r="P1948" s="5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100.63375000000001</v>
      </c>
      <c r="P1949" s="5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800.21100000000001</v>
      </c>
      <c r="P1950" s="5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106.0026</v>
      </c>
      <c r="P1951" s="5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200.51866666666666</v>
      </c>
      <c r="P1952" s="5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212.44399999999999</v>
      </c>
      <c r="P1953" s="5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198.47237142857142</v>
      </c>
      <c r="P1954" s="5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225.94666666666666</v>
      </c>
      <c r="P1955" s="5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698.94799999999998</v>
      </c>
      <c r="P1956" s="5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398.59528571428569</v>
      </c>
      <c r="P1957" s="5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294.03333333333336</v>
      </c>
      <c r="P1958" s="5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167.50470000000001</v>
      </c>
      <c r="P1959" s="5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1435.5717142857143</v>
      </c>
      <c r="P1960" s="5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156.73439999999999</v>
      </c>
      <c r="P1961" s="5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117.90285714285714</v>
      </c>
      <c r="P1962" s="5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1105.3812</v>
      </c>
      <c r="P1963" s="5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192.92500000000001</v>
      </c>
      <c r="P1964" s="5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126.88421052631578</v>
      </c>
      <c r="P1965" s="5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259.57748878923769</v>
      </c>
      <c r="P1966" s="5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262.27999999999997</v>
      </c>
      <c r="P1967" s="5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206.74309</v>
      </c>
      <c r="P1968" s="5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370.13</v>
      </c>
      <c r="P1969" s="5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284.96600000000001</v>
      </c>
      <c r="P1970" s="5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579.08000000000004</v>
      </c>
      <c r="P1971" s="5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1131.8</v>
      </c>
      <c r="P1972" s="5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263.02771750000005</v>
      </c>
      <c r="P1973" s="5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674.48</v>
      </c>
      <c r="P1974" s="5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256.83081313131311</v>
      </c>
      <c r="P1975" s="5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375.49599999999998</v>
      </c>
      <c r="P1976" s="5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208.70837499999996</v>
      </c>
      <c r="P1977" s="5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346.6</v>
      </c>
      <c r="P1978" s="5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402.33</v>
      </c>
      <c r="P1979" s="5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1026.8451399999999</v>
      </c>
      <c r="P1980" s="5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114.901155</v>
      </c>
      <c r="P1981" s="5">
        <f t="shared" si="180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354.82402000000002</v>
      </c>
      <c r="P1982" s="5">
        <f t="shared" si="180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5.08</v>
      </c>
      <c r="P1983" s="5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5">
        <f t="shared" si="180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4.3</v>
      </c>
      <c r="P1985" s="5">
        <f t="shared" si="180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21.146666666666668</v>
      </c>
      <c r="P1986" s="5">
        <f t="shared" ref="P1986:P2049" si="186">IF($L1986=0,0,$E1986/$L1986)</f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100*$E1987/$D1987</f>
        <v>3.1875</v>
      </c>
      <c r="P1987" s="5">
        <f t="shared" si="186"/>
        <v>12.75</v>
      </c>
      <c r="Q1987" t="str">
        <f t="shared" ref="Q1987:Q2050" si="188">LEFT($N1987,SEARCH("/",$N1987,1)-1)</f>
        <v>photography</v>
      </c>
      <c r="R1987" t="str">
        <f t="shared" ref="R1987:R2050" si="189">RIGHT($N1987,LEN($N1987)-SEARCH("/",$N1987,1))</f>
        <v>people</v>
      </c>
      <c r="S1987" s="9">
        <f t="shared" ref="S1987:S2050" si="190">(J1987/86400+DATE(1970,1,1))</f>
        <v>42555.698738425926</v>
      </c>
      <c r="T1987" s="9">
        <f t="shared" ref="T1987:T2050" si="191">(I1987/86400+DATE(1970,1,1))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0.05</v>
      </c>
      <c r="P1988" s="5">
        <f t="shared" si="186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42.472727272727276</v>
      </c>
      <c r="P1989" s="5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0.41666666666666669</v>
      </c>
      <c r="P1990" s="5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 s="5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16.966666666666665</v>
      </c>
      <c r="P1992" s="5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</v>
      </c>
      <c r="P1993" s="5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0.13333333333333333</v>
      </c>
      <c r="P1994" s="5">
        <f t="shared" si="186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5">
        <f t="shared" si="186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5">
        <f t="shared" si="186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</v>
      </c>
      <c r="P1997" s="5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5">
        <f t="shared" si="186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5">
        <f t="shared" si="186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26.2</v>
      </c>
      <c r="P2000" s="5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0.76129032258064511</v>
      </c>
      <c r="P2001" s="5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12.5</v>
      </c>
      <c r="P2002" s="5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382.12909090909091</v>
      </c>
      <c r="P2003" s="5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216.79422</v>
      </c>
      <c r="P2004" s="5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 s="5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234.42048</v>
      </c>
      <c r="P2006" s="5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123.6801</v>
      </c>
      <c r="P2007" s="5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247.84</v>
      </c>
      <c r="P2008" s="5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115.7092</v>
      </c>
      <c r="P2009" s="5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117.07484768810599</v>
      </c>
      <c r="P2010" s="5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305.15800000000002</v>
      </c>
      <c r="P2011" s="5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320.053</v>
      </c>
      <c r="P2012" s="5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819.56399999999996</v>
      </c>
      <c r="P2013" s="5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234.9</v>
      </c>
      <c r="P2014" s="5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494.91374999999999</v>
      </c>
      <c r="P2015" s="5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7813.7822333333334</v>
      </c>
      <c r="P2016" s="5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113.00013888888888</v>
      </c>
      <c r="P2017" s="5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921.54219999999998</v>
      </c>
      <c r="P2018" s="5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125.1024</v>
      </c>
      <c r="P2019" s="5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102.24343076923077</v>
      </c>
      <c r="P2020" s="5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484.90974999999997</v>
      </c>
      <c r="P2021" s="5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192.33333333333334</v>
      </c>
      <c r="P2022" s="5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281.10000000000002</v>
      </c>
      <c r="P2023" s="5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125.137</v>
      </c>
      <c r="P2024" s="5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161.459</v>
      </c>
      <c r="P2025" s="5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585.35</v>
      </c>
      <c r="P2026" s="5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201.15</v>
      </c>
      <c r="P2027" s="5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133.48307999999997</v>
      </c>
      <c r="P2028" s="5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120.249</v>
      </c>
      <c r="P2029" s="5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126.16666666666667</v>
      </c>
      <c r="P2030" s="5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361.2</v>
      </c>
      <c r="P2031" s="5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226.239013671875</v>
      </c>
      <c r="P2032" s="5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120.35</v>
      </c>
      <c r="P2033" s="5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304.18799999999999</v>
      </c>
      <c r="P2034" s="5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178.67599999999999</v>
      </c>
      <c r="P2035" s="5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386.81998717948721</v>
      </c>
      <c r="P2036" s="5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211.03642500000001</v>
      </c>
      <c r="P2037" s="5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131.66833333333332</v>
      </c>
      <c r="P2038" s="5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300.47640000000001</v>
      </c>
      <c r="P2039" s="5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420.51249999999999</v>
      </c>
      <c r="P2040" s="5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136.21680000000001</v>
      </c>
      <c r="P2041" s="5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248.17133333333334</v>
      </c>
      <c r="P2042" s="5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181.86315789473684</v>
      </c>
      <c r="P2043" s="5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123.53</v>
      </c>
      <c r="P2044" s="5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506.20938628158842</v>
      </c>
      <c r="P2045" s="5">
        <f t="shared" si="186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108.21333333333334</v>
      </c>
      <c r="P2046" s="5">
        <f t="shared" si="186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819.18387755102037</v>
      </c>
      <c r="P2047" s="5">
        <f t="shared" si="186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121.1</v>
      </c>
      <c r="P2048" s="5">
        <f t="shared" si="186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102.99897959183673</v>
      </c>
      <c r="P2049" s="5">
        <f t="shared" si="186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148.33229411764705</v>
      </c>
      <c r="P2050" s="5">
        <f t="shared" ref="P2050:P2113" si="192">IF($L2050=0,0,$E2050/$L2050)</f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100*$E2051/$D2051</f>
        <v>120.19070000000001</v>
      </c>
      <c r="P2051" s="5">
        <f t="shared" si="192"/>
        <v>80.991037735849048</v>
      </c>
      <c r="Q2051" t="str">
        <f t="shared" ref="Q2051:Q2114" si="194">LEFT($N2051,SEARCH("/",$N2051,1)-1)</f>
        <v>technology</v>
      </c>
      <c r="R2051" t="str">
        <f t="shared" ref="R2051:R2114" si="195">RIGHT($N2051,LEN($N2051)-SEARCH("/",$N2051,1))</f>
        <v>hardware</v>
      </c>
      <c r="S2051" s="9">
        <f t="shared" ref="S2051:S2114" si="196">(J2051/86400+DATE(1970,1,1))</f>
        <v>41575.527349537035</v>
      </c>
      <c r="T2051" s="9">
        <f t="shared" ref="T2051:T2114" si="197">(I2051/86400+DATE(1970,1,1))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473.27</v>
      </c>
      <c r="P2052" s="5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130.36250000000001</v>
      </c>
      <c r="P2053" s="5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353.048</v>
      </c>
      <c r="P2054" s="5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101.02</v>
      </c>
      <c r="P2055" s="5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113.59142857142857</v>
      </c>
      <c r="P2056" s="5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167.41666666666666</v>
      </c>
      <c r="P2057" s="5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153.452</v>
      </c>
      <c r="P2058" s="5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202.23220000000001</v>
      </c>
      <c r="P2059" s="5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168.28125</v>
      </c>
      <c r="P2060" s="5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143.45666666666668</v>
      </c>
      <c r="P2061" s="5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196.4</v>
      </c>
      <c r="P2062" s="5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107.92</v>
      </c>
      <c r="P2063" s="5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114.977</v>
      </c>
      <c r="P2064" s="5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148.05000000000001</v>
      </c>
      <c r="P2065" s="5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191.16676082790633</v>
      </c>
      <c r="P2066" s="5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199.215125</v>
      </c>
      <c r="P2067" s="5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218.6</v>
      </c>
      <c r="P2068" s="5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126.86868686868686</v>
      </c>
      <c r="P2069" s="5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105.22387999999999</v>
      </c>
      <c r="P2070" s="5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128.40665999999999</v>
      </c>
      <c r="P2071" s="5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317.3272</v>
      </c>
      <c r="P2072" s="5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280.73</v>
      </c>
      <c r="P2073" s="5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110.73146853146854</v>
      </c>
      <c r="P2074" s="5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152.60429999999999</v>
      </c>
      <c r="P2075" s="5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102.5</v>
      </c>
      <c r="P2076" s="5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1678.3738373837384</v>
      </c>
      <c r="P2077" s="5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543.349156424581</v>
      </c>
      <c r="P2078" s="5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115.508</v>
      </c>
      <c r="P2079" s="5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131.20500000000001</v>
      </c>
      <c r="P2080" s="5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288.17</v>
      </c>
      <c r="P2081" s="5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507.8</v>
      </c>
      <c r="P2082" s="5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114.57142857142857</v>
      </c>
      <c r="P2083" s="5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110.73333333333333</v>
      </c>
      <c r="P2084" s="5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113.33333333333333</v>
      </c>
      <c r="P2085" s="5">
        <f t="shared" si="192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108.33333333333333</v>
      </c>
      <c r="P2086" s="5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123.53333333333333</v>
      </c>
      <c r="P2087" s="5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100.7</v>
      </c>
      <c r="P2088" s="5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103.53333333333333</v>
      </c>
      <c r="P2089" s="5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115.51066666666667</v>
      </c>
      <c r="P2090" s="5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120.4004</v>
      </c>
      <c r="P2091" s="5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115.040375</v>
      </c>
      <c r="P2092" s="5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120.46777777777778</v>
      </c>
      <c r="P2093" s="5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101.28333333333333</v>
      </c>
      <c r="P2094" s="5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102.46666666666667</v>
      </c>
      <c r="P2095" s="5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120.54285714285714</v>
      </c>
      <c r="P2096" s="5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 s="5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101.66666666666667</v>
      </c>
      <c r="P2098" s="5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 s="5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100.33333333333333</v>
      </c>
      <c r="P2100" s="5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132.36666666666667</v>
      </c>
      <c r="P2101" s="5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136.66666666666666</v>
      </c>
      <c r="P2102" s="5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113.25</v>
      </c>
      <c r="P2103" s="5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 s="5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146.12318374694613</v>
      </c>
      <c r="P2105" s="5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129.5</v>
      </c>
      <c r="P2106" s="5">
        <f t="shared" si="192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 s="5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107.04545454545455</v>
      </c>
      <c r="P2108" s="5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107.733</v>
      </c>
      <c r="P2109" s="5">
        <f t="shared" si="192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107.3125</v>
      </c>
      <c r="P2110" s="5">
        <f t="shared" si="192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106.52500000000001</v>
      </c>
      <c r="P2111" s="5">
        <f t="shared" si="192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100.35</v>
      </c>
      <c r="P2112" s="5">
        <f t="shared" si="192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106.5</v>
      </c>
      <c r="P2113" s="5">
        <f t="shared" si="192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 s="5">
        <f t="shared" ref="P2114:P2177" si="198">IF($L2114=0,0,$E2114/$L2114)</f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100*$E2115/$D2115</f>
        <v>104.85714285714286</v>
      </c>
      <c r="P2115" s="5">
        <f t="shared" si="198"/>
        <v>68.598130841121488</v>
      </c>
      <c r="Q2115" t="str">
        <f t="shared" ref="Q2115:Q2178" si="200">LEFT($N2115,SEARCH("/",$N2115,1)-1)</f>
        <v>music</v>
      </c>
      <c r="R2115" t="str">
        <f t="shared" ref="R2115:R2178" si="201">RIGHT($N2115,LEN($N2115)-SEARCH("/",$N2115,1))</f>
        <v>indie rock</v>
      </c>
      <c r="S2115" s="9">
        <f t="shared" ref="S2115:S2178" si="202">(J2115/86400+DATE(1970,1,1))</f>
        <v>41870.86546296296</v>
      </c>
      <c r="T2115" s="9">
        <f t="shared" ref="T2115:T2178" si="203">(I2115/86400+DATE(1970,1,1))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104.7</v>
      </c>
      <c r="P2116" s="5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225.66666666666666</v>
      </c>
      <c r="P2117" s="5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100.90416666666667</v>
      </c>
      <c r="P2118" s="5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147.75</v>
      </c>
      <c r="P2119" s="5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134.61099999999999</v>
      </c>
      <c r="P2120" s="5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100.75</v>
      </c>
      <c r="P2121" s="5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100.880375</v>
      </c>
      <c r="P2122" s="5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0.56799999999999995</v>
      </c>
      <c r="P2123" s="5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0.38750000000000001</v>
      </c>
      <c r="P2124" s="5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 s="5">
        <f t="shared" si="198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10.454545454545455</v>
      </c>
      <c r="P2126" s="5">
        <f t="shared" si="198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</v>
      </c>
      <c r="P2127" s="5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0.05</v>
      </c>
      <c r="P2128" s="5">
        <f t="shared" si="198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28.842857142857142</v>
      </c>
      <c r="P2129" s="5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0.16666666666666666</v>
      </c>
      <c r="P2130" s="5">
        <f t="shared" si="198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11.8</v>
      </c>
      <c r="P2131" s="5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0.20238095238095238</v>
      </c>
      <c r="P2132" s="5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 s="5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2.1129899999999999</v>
      </c>
      <c r="P2134" s="5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</v>
      </c>
      <c r="P2135" s="5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1.7333333333333334</v>
      </c>
      <c r="P2136" s="5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</v>
      </c>
      <c r="P2137" s="5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5.9612499999999999E-2</v>
      </c>
      <c r="P2138" s="5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28.405999999999999</v>
      </c>
      <c r="P2139" s="5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12.8</v>
      </c>
      <c r="P2140" s="5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5.42</v>
      </c>
      <c r="P2141" s="5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0.112</v>
      </c>
      <c r="P2142" s="5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5">
        <f t="shared" si="198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5.7238095238095239</v>
      </c>
      <c r="P2144" s="5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11.25</v>
      </c>
      <c r="P2145" s="5">
        <f t="shared" si="198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1.7098591549295774</v>
      </c>
      <c r="P2146" s="5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30.433333333333334</v>
      </c>
      <c r="P2147" s="5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0.02</v>
      </c>
      <c r="P2148" s="5">
        <f t="shared" si="198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0.69641025641025645</v>
      </c>
      <c r="P2149" s="5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 s="5">
        <f t="shared" si="198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5">
        <f t="shared" si="198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0.81</v>
      </c>
      <c r="P2152" s="5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0.26222222222222225</v>
      </c>
      <c r="P2153" s="5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0.16666666666666666</v>
      </c>
      <c r="P2154" s="5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9.124454880912446E-3</v>
      </c>
      <c r="P2155" s="5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0.8</v>
      </c>
      <c r="P2156" s="5">
        <f t="shared" si="198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2.2999999999999998</v>
      </c>
      <c r="P2157" s="5">
        <f t="shared" si="198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2.6660714285714286</v>
      </c>
      <c r="P2158" s="5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28.192</v>
      </c>
      <c r="P2159" s="5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6.5900366666666663</v>
      </c>
      <c r="P2160" s="5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0.72222222222222221</v>
      </c>
      <c r="P2161" s="5">
        <f t="shared" si="198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0.85</v>
      </c>
      <c r="P2162" s="5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115.75</v>
      </c>
      <c r="P2163" s="5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112.26666666666667</v>
      </c>
      <c r="P2164" s="5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132.19999999999999</v>
      </c>
      <c r="P2165" s="5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102.63636363636364</v>
      </c>
      <c r="P2166" s="5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138.63999999999999</v>
      </c>
      <c r="P2167" s="5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146.6</v>
      </c>
      <c r="P2168" s="5">
        <f t="shared" si="198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 s="5">
        <f t="shared" si="198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121.58161111111112</v>
      </c>
      <c r="P2170" s="5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 s="5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180.85714285714286</v>
      </c>
      <c r="P2172" s="5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106.075</v>
      </c>
      <c r="P2173" s="5">
        <f t="shared" si="198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 s="5">
        <f t="shared" si="198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126.92857142857143</v>
      </c>
      <c r="P2175" s="5">
        <f t="shared" si="198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102.97499999999999</v>
      </c>
      <c r="P2176" s="5">
        <f t="shared" si="198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 s="5">
        <f t="shared" si="198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126.02</v>
      </c>
      <c r="P2178" s="5">
        <f t="shared" ref="P2178:P2241" si="204">IF($L2178=0,0,$E2178/$L2178)</f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100*$E2179/$D2179</f>
        <v>100.12</v>
      </c>
      <c r="P2179" s="5">
        <f t="shared" si="204"/>
        <v>65.868421052631575</v>
      </c>
      <c r="Q2179" t="str">
        <f t="shared" ref="Q2179:Q2242" si="206">LEFT($N2179,SEARCH("/",$N2179,1)-1)</f>
        <v>music</v>
      </c>
      <c r="R2179" t="str">
        <f t="shared" ref="R2179:R2242" si="207">RIGHT($N2179,LEN($N2179)-SEARCH("/",$N2179,1))</f>
        <v>rock</v>
      </c>
      <c r="S2179" s="9">
        <f t="shared" ref="S2179:S2242" si="208">(J2179/86400+DATE(1970,1,1))</f>
        <v>42502.250775462962</v>
      </c>
      <c r="T2179" s="9">
        <f t="shared" ref="T2179:T2242" si="209">(I2179/86400+DATE(1970,1,1))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138.63999999999999</v>
      </c>
      <c r="P2180" s="5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161.4</v>
      </c>
      <c r="P2181" s="5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107.1842</v>
      </c>
      <c r="P2182" s="5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153.1</v>
      </c>
      <c r="P2183" s="5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524.16666666666663</v>
      </c>
      <c r="P2184" s="5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489.27777777777777</v>
      </c>
      <c r="P2185" s="5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284.74</v>
      </c>
      <c r="P2186" s="5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1856.97</v>
      </c>
      <c r="P2187" s="5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109.675</v>
      </c>
      <c r="P2188" s="5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1014.6425</v>
      </c>
      <c r="P2189" s="5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412.17692027666544</v>
      </c>
      <c r="P2190" s="5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503.25</v>
      </c>
      <c r="P2191" s="5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184.61052631578949</v>
      </c>
      <c r="P2192" s="5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119.73333333333333</v>
      </c>
      <c r="P2193" s="5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1081.2401666666667</v>
      </c>
      <c r="P2194" s="5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452.37333333333333</v>
      </c>
      <c r="P2195" s="5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537.37</v>
      </c>
      <c r="P2196" s="5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120.32608695652173</v>
      </c>
      <c r="P2197" s="5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113.83571428571429</v>
      </c>
      <c r="P2198" s="5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951.03110000000004</v>
      </c>
      <c r="P2199" s="5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132.89250000000001</v>
      </c>
      <c r="P2200" s="5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146.97777777777779</v>
      </c>
      <c r="P2201" s="5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542.15</v>
      </c>
      <c r="P2202" s="5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382.71818181818179</v>
      </c>
      <c r="P2203" s="5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704.18124999999998</v>
      </c>
      <c r="P2204" s="5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109.55</v>
      </c>
      <c r="P2205" s="5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132.86666666666667</v>
      </c>
      <c r="P2206" s="5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 s="5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102.72727272727273</v>
      </c>
      <c r="P2208" s="5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 s="5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101.6</v>
      </c>
      <c r="P2210" s="5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150.80000000000001</v>
      </c>
      <c r="P2211" s="5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111.425</v>
      </c>
      <c r="P2212" s="5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195.6</v>
      </c>
      <c r="P2213" s="5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114.38333333333334</v>
      </c>
      <c r="P2214" s="5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 s="5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292.50166666666667</v>
      </c>
      <c r="P2216" s="5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156.36363636363637</v>
      </c>
      <c r="P2217" s="5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105.66666666666667</v>
      </c>
      <c r="P2218" s="5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101.19047619047619</v>
      </c>
      <c r="P2219" s="5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122.833</v>
      </c>
      <c r="P2220" s="5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101.5</v>
      </c>
      <c r="P2221" s="5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101.14285714285714</v>
      </c>
      <c r="P2222" s="5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108.12</v>
      </c>
      <c r="P2223" s="5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162.6</v>
      </c>
      <c r="P2224" s="5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105.8</v>
      </c>
      <c r="P2225" s="5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243.15</v>
      </c>
      <c r="P2226" s="5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944.83338095238094</v>
      </c>
      <c r="P2227" s="5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108.46283333333335</v>
      </c>
      <c r="P2228" s="5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157.37692307692308</v>
      </c>
      <c r="P2229" s="5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1174.49</v>
      </c>
      <c r="P2230" s="5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171.04755366949576</v>
      </c>
      <c r="P2231" s="5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125.95294117647059</v>
      </c>
      <c r="P2232" s="5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1212.1296</v>
      </c>
      <c r="P2233" s="5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495.8</v>
      </c>
      <c r="P2234" s="5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332.04</v>
      </c>
      <c r="P2235" s="5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 s="5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153.3153846153846</v>
      </c>
      <c r="P2237" s="5">
        <f t="shared" si="204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537.10714285714289</v>
      </c>
      <c r="P2238" s="5">
        <f t="shared" si="204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352.92777777777781</v>
      </c>
      <c r="P2239" s="5">
        <f t="shared" si="204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137.4</v>
      </c>
      <c r="P2240" s="5">
        <f t="shared" si="204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128.02668</v>
      </c>
      <c r="P2241" s="5">
        <f t="shared" si="204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270.68</v>
      </c>
      <c r="P2242" s="5">
        <f t="shared" ref="P2242:P2305" si="210">IF($L2242=0,0,$E2242/$L2242)</f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100*$E2243/$D2243</f>
        <v>806.4</v>
      </c>
      <c r="P2243" s="5">
        <f t="shared" si="210"/>
        <v>49.472392638036808</v>
      </c>
      <c r="Q2243" t="str">
        <f t="shared" ref="Q2243:Q2306" si="212">LEFT($N2243,SEARCH("/",$N2243,1)-1)</f>
        <v>games</v>
      </c>
      <c r="R2243" t="str">
        <f t="shared" ref="R2243:R2306" si="213">RIGHT($N2243,LEN($N2243)-SEARCH("/",$N2243,1))</f>
        <v>tabletop games</v>
      </c>
      <c r="S2243" s="9">
        <f t="shared" ref="S2243:S2306" si="214">(J2243/86400+DATE(1970,1,1))</f>
        <v>42766.827546296292</v>
      </c>
      <c r="T2243" s="9">
        <f t="shared" ref="T2243:T2306" si="215">(I2243/86400+DATE(1970,1,1))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1360.0976000000001</v>
      </c>
      <c r="P2244" s="5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 s="5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377.02</v>
      </c>
      <c r="P2246" s="5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2647.0250000000001</v>
      </c>
      <c r="P2247" s="5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100.12</v>
      </c>
      <c r="P2248" s="5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104.45405405405405</v>
      </c>
      <c r="P2249" s="5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107.21428571428571</v>
      </c>
      <c r="P2250" s="5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168.77142857142857</v>
      </c>
      <c r="P2251" s="5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975.11199999999997</v>
      </c>
      <c r="P2252" s="5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134.44929411764707</v>
      </c>
      <c r="P2253" s="5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272.27777777777777</v>
      </c>
      <c r="P2254" s="5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112.6875</v>
      </c>
      <c r="P2255" s="5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459.8</v>
      </c>
      <c r="P2256" s="5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286.65822784810126</v>
      </c>
      <c r="P2257" s="5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222.70833333333334</v>
      </c>
      <c r="P2258" s="5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636.14</v>
      </c>
      <c r="P2259" s="5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146.5</v>
      </c>
      <c r="P2260" s="5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1867.1</v>
      </c>
      <c r="P2261" s="5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326.92</v>
      </c>
      <c r="P2262" s="5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779.5</v>
      </c>
      <c r="P2263" s="5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154.15151515151516</v>
      </c>
      <c r="P2264" s="5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115.54666666666667</v>
      </c>
      <c r="P2265" s="5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180.03333333333333</v>
      </c>
      <c r="P2266" s="5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298.5</v>
      </c>
      <c r="P2267" s="5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320.26666666666665</v>
      </c>
      <c r="P2268" s="5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380.52499999999998</v>
      </c>
      <c r="P2269" s="5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102.6</v>
      </c>
      <c r="P2270" s="5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1801.64</v>
      </c>
      <c r="P2271" s="5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720.24800000000005</v>
      </c>
      <c r="P2272" s="5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283.08999999999997</v>
      </c>
      <c r="P2273" s="5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1356.6</v>
      </c>
      <c r="P2274" s="5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220.36</v>
      </c>
      <c r="P2275" s="5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119.6</v>
      </c>
      <c r="P2276" s="5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407.76923076923077</v>
      </c>
      <c r="P2277" s="5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105.81826105905427</v>
      </c>
      <c r="P2278" s="5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141.08235294117648</v>
      </c>
      <c r="P2279" s="5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270.7</v>
      </c>
      <c r="P2280" s="5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153.80000000000001</v>
      </c>
      <c r="P2281" s="5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403.57653061224488</v>
      </c>
      <c r="P2282" s="5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 s="5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185.33333333333334</v>
      </c>
      <c r="P2284" s="5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100.85533333333333</v>
      </c>
      <c r="P2285" s="5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106.22116666666666</v>
      </c>
      <c r="P2286" s="5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121.36666666666666</v>
      </c>
      <c r="P2287" s="5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100.06666666666666</v>
      </c>
      <c r="P2288" s="5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119.97755555555555</v>
      </c>
      <c r="P2289" s="5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100.1</v>
      </c>
      <c r="P2290" s="5">
        <f t="shared" si="210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107.4</v>
      </c>
      <c r="P2291" s="5">
        <f t="shared" si="210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104.06666666666666</v>
      </c>
      <c r="P2292" s="5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172.8</v>
      </c>
      <c r="P2293" s="5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107.25050000000002</v>
      </c>
      <c r="P2294" s="5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108.23529411764706</v>
      </c>
      <c r="P2295" s="5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146.08080000000001</v>
      </c>
      <c r="P2296" s="5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125.25</v>
      </c>
      <c r="P2297" s="5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149.07142857142858</v>
      </c>
      <c r="P2298" s="5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100.6</v>
      </c>
      <c r="P2299" s="5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105.07333333333334</v>
      </c>
      <c r="P2300" s="5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350.16666666666669</v>
      </c>
      <c r="P2301" s="5">
        <f t="shared" si="210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101.25</v>
      </c>
      <c r="P2302" s="5">
        <f t="shared" si="210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133.6044</v>
      </c>
      <c r="P2303" s="5">
        <f t="shared" si="210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170.65217391304347</v>
      </c>
      <c r="P2304" s="5">
        <f t="shared" si="210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109.35829457364341</v>
      </c>
      <c r="P2305" s="5">
        <f t="shared" si="210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100.70033333333333</v>
      </c>
      <c r="P2306" s="5">
        <f t="shared" ref="P2306:P2369" si="216">IF($L2306=0,0,$E2306/$L2306)</f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100*$E2307/$D2307</f>
        <v>101.22777777777777</v>
      </c>
      <c r="P2307" s="5">
        <f t="shared" si="216"/>
        <v>109.10778443113773</v>
      </c>
      <c r="Q2307" t="str">
        <f t="shared" ref="Q2307:Q2370" si="218">LEFT($N2307,SEARCH("/",$N2307,1)-1)</f>
        <v>music</v>
      </c>
      <c r="R2307" t="str">
        <f t="shared" ref="R2307:R2370" si="219">RIGHT($N2307,LEN($N2307)-SEARCH("/",$N2307,1))</f>
        <v>indie rock</v>
      </c>
      <c r="S2307" s="9">
        <f t="shared" ref="S2307:S2370" si="220">(J2307/86400+DATE(1970,1,1))</f>
        <v>41834.695277777777</v>
      </c>
      <c r="T2307" s="9">
        <f t="shared" ref="T2307:T2370" si="221">(I2307/86400+DATE(1970,1,1))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106.75857142857143</v>
      </c>
      <c r="P2308" s="5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106.65777537961894</v>
      </c>
      <c r="P2309" s="5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101.30622</v>
      </c>
      <c r="P2310" s="5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106.67449999999999</v>
      </c>
      <c r="P2311" s="5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428.83978378378379</v>
      </c>
      <c r="P2312" s="5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104.11111111111111</v>
      </c>
      <c r="P2313" s="5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107.86666666666666</v>
      </c>
      <c r="P2314" s="5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175.84039999999999</v>
      </c>
      <c r="P2315" s="5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156.97</v>
      </c>
      <c r="P2316" s="5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102.6</v>
      </c>
      <c r="P2317" s="5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104.04266666666666</v>
      </c>
      <c r="P2318" s="5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 s="5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121.06</v>
      </c>
      <c r="P2320" s="5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107.7</v>
      </c>
      <c r="P2321" s="5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108.66</v>
      </c>
      <c r="P2322" s="5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39.120962394619681</v>
      </c>
      <c r="P2323" s="5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3.1481481481481484</v>
      </c>
      <c r="P2324" s="5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 s="5">
        <f t="shared" si="216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20.733333333333334</v>
      </c>
      <c r="P2326" s="5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 s="5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0.72</v>
      </c>
      <c r="P2328" s="5">
        <f t="shared" si="216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526.09431428571429</v>
      </c>
      <c r="P2329" s="5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254.45</v>
      </c>
      <c r="P2330" s="5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105.92</v>
      </c>
      <c r="P2331" s="5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102.42285714285714</v>
      </c>
      <c r="P2332" s="5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144.31375</v>
      </c>
      <c r="P2333" s="5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106.30800000000001</v>
      </c>
      <c r="P2334" s="5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212.16666666666666</v>
      </c>
      <c r="P2335" s="5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101.95</v>
      </c>
      <c r="P2336" s="5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102.27200000000001</v>
      </c>
      <c r="P2337" s="5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520.73254999999995</v>
      </c>
      <c r="P2338" s="5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110.65833333333333</v>
      </c>
      <c r="P2339" s="5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101.14333333333333</v>
      </c>
      <c r="P2340" s="5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294.20800000000003</v>
      </c>
      <c r="P2341" s="5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105.7775</v>
      </c>
      <c r="P2342" s="5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5">
        <f t="shared" si="216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5">
        <f t="shared" si="216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 s="5">
        <f t="shared" si="216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0.1</v>
      </c>
      <c r="P2346" s="5">
        <f t="shared" si="216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5">
        <f t="shared" si="216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6.5000000000000002E-2</v>
      </c>
      <c r="P2348" s="5">
        <f t="shared" si="216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1.5</v>
      </c>
      <c r="P2349" s="5">
        <f t="shared" si="216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0.38571428571428573</v>
      </c>
      <c r="P2350" s="5">
        <f t="shared" si="216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5">
        <f t="shared" si="216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5">
        <f t="shared" si="216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0.5714285714285714</v>
      </c>
      <c r="P2353" s="5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5">
        <f t="shared" si="216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5">
        <f t="shared" si="216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7.1428571428571425E-2</v>
      </c>
      <c r="P2356" s="5">
        <f t="shared" si="216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0.6875</v>
      </c>
      <c r="P2357" s="5">
        <f t="shared" si="216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5">
        <f t="shared" si="216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5">
        <f t="shared" si="216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5">
        <f t="shared" si="216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14.68</v>
      </c>
      <c r="P2361" s="5">
        <f t="shared" si="216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0.04</v>
      </c>
      <c r="P2362" s="5">
        <f t="shared" si="216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5">
        <f t="shared" si="216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28.571428571428573</v>
      </c>
      <c r="P2364" s="5">
        <f t="shared" si="216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5">
        <f t="shared" si="216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5">
        <f t="shared" si="216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5">
        <f t="shared" si="216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10.52</v>
      </c>
      <c r="P2368" s="5">
        <f t="shared" si="216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</v>
      </c>
      <c r="P2369" s="5">
        <f t="shared" si="216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0.25</v>
      </c>
      <c r="P2370" s="5">
        <f t="shared" ref="P2370:P2433" si="222">IF($L2370=0,0,$E2370/$L2370)</f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100*$E2371/$D2371</f>
        <v>0</v>
      </c>
      <c r="P2371" s="5">
        <f t="shared" si="222"/>
        <v>0</v>
      </c>
      <c r="Q2371" t="str">
        <f t="shared" ref="Q2371:Q2434" si="224">LEFT($N2371,SEARCH("/",$N2371,1)-1)</f>
        <v>technology</v>
      </c>
      <c r="R2371" t="str">
        <f t="shared" ref="R2371:R2434" si="225">RIGHT($N2371,LEN($N2371)-SEARCH("/",$N2371,1))</f>
        <v>web</v>
      </c>
      <c r="S2371" s="9">
        <f t="shared" ref="S2371:S2434" si="226">(J2371/86400+DATE(1970,1,1))</f>
        <v>42380.812627314815</v>
      </c>
      <c r="T2371" s="9">
        <f t="shared" ref="T2371:T2434" si="227">(I2371/86400+DATE(1970,1,1))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0.32800000000000001</v>
      </c>
      <c r="P2372" s="5">
        <f t="shared" si="222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5">
        <f t="shared" si="222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3.2727272727272729</v>
      </c>
      <c r="P2374" s="5">
        <f t="shared" si="222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5.8823529411764705E-3</v>
      </c>
      <c r="P2375" s="5">
        <f t="shared" si="222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4.5454545454545456E-2</v>
      </c>
      <c r="P2376" s="5">
        <f t="shared" si="222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5">
        <f t="shared" si="222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10.877666666666666</v>
      </c>
      <c r="P2378" s="5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5">
        <f t="shared" si="222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5">
        <f t="shared" si="222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5">
        <f t="shared" si="222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0.36666666666666664</v>
      </c>
      <c r="P2382" s="5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1.8193398957730167</v>
      </c>
      <c r="P2383" s="5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</v>
      </c>
      <c r="P2384" s="5">
        <f t="shared" si="222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4.3499999999999996</v>
      </c>
      <c r="P2385" s="5">
        <f t="shared" si="222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0.8</v>
      </c>
      <c r="P2386" s="5">
        <f t="shared" si="222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1.2123076923076923</v>
      </c>
      <c r="P2387" s="5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5">
        <f t="shared" si="222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0.68400000000000005</v>
      </c>
      <c r="P2389" s="5">
        <f t="shared" si="222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1.2513513513513514</v>
      </c>
      <c r="P2390" s="5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0.1875</v>
      </c>
      <c r="P2391" s="5">
        <f t="shared" si="222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5">
        <f t="shared" si="222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0.125</v>
      </c>
      <c r="P2393" s="5">
        <f t="shared" si="222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5">
        <f t="shared" si="222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0.05</v>
      </c>
      <c r="P2395" s="5">
        <f t="shared" si="222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0.06</v>
      </c>
      <c r="P2396" s="5">
        <f t="shared" si="222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5">
        <f t="shared" si="222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0.2</v>
      </c>
      <c r="P2398" s="5">
        <f t="shared" si="222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5">
        <f t="shared" si="222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5">
        <f t="shared" si="222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5">
        <f t="shared" si="222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5">
        <f t="shared" si="222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0.71785714285714286</v>
      </c>
      <c r="P2403" s="5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0.43333333333333335</v>
      </c>
      <c r="P2404" s="5">
        <f t="shared" si="222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16.833333333333332</v>
      </c>
      <c r="P2405" s="5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5">
        <f t="shared" si="222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22.52</v>
      </c>
      <c r="P2407" s="5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41.384615384615387</v>
      </c>
      <c r="P2408" s="5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25.259090909090908</v>
      </c>
      <c r="P2409" s="5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0.2</v>
      </c>
      <c r="P2410" s="5">
        <f t="shared" si="222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</v>
      </c>
      <c r="P2411" s="5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5">
        <f t="shared" si="222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0.60399999999999998</v>
      </c>
      <c r="P2413" s="5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5">
        <f t="shared" si="222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0.83333333333333337</v>
      </c>
      <c r="P2415" s="5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3.0666666666666669</v>
      </c>
      <c r="P2416" s="5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0.55833333333333335</v>
      </c>
      <c r="P2417" s="5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2.5000000000000001E-2</v>
      </c>
      <c r="P2418" s="5">
        <f t="shared" si="222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5">
        <f t="shared" si="222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0.02</v>
      </c>
      <c r="P2420" s="5">
        <f t="shared" si="222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5">
        <f t="shared" si="222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14.825133372851216</v>
      </c>
      <c r="P2422" s="5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1.6666666666666666E-2</v>
      </c>
      <c r="P2423" s="5">
        <f t="shared" si="222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0.2</v>
      </c>
      <c r="P2424" s="5">
        <f t="shared" si="222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1.3333333333333334E-2</v>
      </c>
      <c r="P2425" s="5">
        <f t="shared" si="222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</v>
      </c>
      <c r="P2426" s="5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2.8571428571428571E-2</v>
      </c>
      <c r="P2427" s="5">
        <f t="shared" si="222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5">
        <f t="shared" si="222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2E-3</v>
      </c>
      <c r="P2429" s="5">
        <f t="shared" si="222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2.8571428571428571E-3</v>
      </c>
      <c r="P2430" s="5">
        <f t="shared" si="222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</v>
      </c>
      <c r="P2431" s="5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0.7</v>
      </c>
      <c r="P2432" s="5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2E-3</v>
      </c>
      <c r="P2433" s="5">
        <f t="shared" si="222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1.4285714285714285E-2</v>
      </c>
      <c r="P2434" s="5">
        <f t="shared" ref="P2434:P2497" si="228">IF($L2434=0,0,$E2434/$L2434)</f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100*$E2435/$D2435</f>
        <v>0</v>
      </c>
      <c r="P2435" s="5">
        <f t="shared" si="228"/>
        <v>0</v>
      </c>
      <c r="Q2435" t="str">
        <f t="shared" ref="Q2435:Q2498" si="230">LEFT($N2435,SEARCH("/",$N2435,1)-1)</f>
        <v>food</v>
      </c>
      <c r="R2435" t="str">
        <f t="shared" ref="R2435:R2498" si="231">RIGHT($N2435,LEN($N2435)-SEARCH("/",$N2435,1))</f>
        <v>food trucks</v>
      </c>
      <c r="S2435" s="9">
        <f t="shared" ref="S2435:S2498" si="232">(J2435/86400+DATE(1970,1,1))</f>
        <v>42397.89980324074</v>
      </c>
      <c r="T2435" s="9">
        <f t="shared" ref="T2435:T2498" si="233">(I2435/86400+DATE(1970,1,1))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0.13</v>
      </c>
      <c r="P2436" s="5">
        <f t="shared" si="228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0.48959999999999998</v>
      </c>
      <c r="P2437" s="5">
        <f t="shared" si="228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3.8461538461538464E-2</v>
      </c>
      <c r="P2438" s="5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5">
        <f t="shared" si="228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0.33333333333333331</v>
      </c>
      <c r="P2440" s="5">
        <f t="shared" si="228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5">
        <f t="shared" si="228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0.2</v>
      </c>
      <c r="P2442" s="5">
        <f t="shared" si="228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107.88</v>
      </c>
      <c r="P2443" s="5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125.94166666666666</v>
      </c>
      <c r="P2444" s="5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202.51495</v>
      </c>
      <c r="P2445" s="5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108.6</v>
      </c>
      <c r="P2446" s="5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172.8</v>
      </c>
      <c r="P2447" s="5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167.98</v>
      </c>
      <c r="P2448" s="5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427.2</v>
      </c>
      <c r="P2449" s="5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107.5</v>
      </c>
      <c r="P2450" s="5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 s="5">
        <f t="shared" si="228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101.53353333333334</v>
      </c>
      <c r="P2452" s="5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115.45</v>
      </c>
      <c r="P2453" s="5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133.5</v>
      </c>
      <c r="P2454" s="5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154.69999999999999</v>
      </c>
      <c r="P2455" s="5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100.84571428571428</v>
      </c>
      <c r="P2456" s="5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 s="5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180.86666666666667</v>
      </c>
      <c r="P2458" s="5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102.30434782608695</v>
      </c>
      <c r="P2459" s="5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110.18</v>
      </c>
      <c r="P2460" s="5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102.25</v>
      </c>
      <c r="P2461" s="5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100.78823529411764</v>
      </c>
      <c r="P2462" s="5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103.8</v>
      </c>
      <c r="P2463" s="5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110.70833333333333</v>
      </c>
      <c r="P2464" s="5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116.25</v>
      </c>
      <c r="P2465" s="5">
        <f t="shared" si="228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111.1</v>
      </c>
      <c r="P2466" s="5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180.14285714285714</v>
      </c>
      <c r="P2467" s="5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 s="5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118.5</v>
      </c>
      <c r="P2469" s="5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107.217</v>
      </c>
      <c r="P2470" s="5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113.66666666666667</v>
      </c>
      <c r="P2471" s="5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103.16400000000002</v>
      </c>
      <c r="P2472" s="5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 s="5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135.76026666666667</v>
      </c>
      <c r="P2474" s="5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 s="5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100.00360000000001</v>
      </c>
      <c r="P2476" s="5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104.72</v>
      </c>
      <c r="P2477" s="5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105.02249999999999</v>
      </c>
      <c r="P2478" s="5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171.33333333333334</v>
      </c>
      <c r="P2479" s="5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127.5</v>
      </c>
      <c r="P2480" s="5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133.44333333333333</v>
      </c>
      <c r="P2481" s="5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 s="5">
        <f t="shared" si="228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112.91099999999999</v>
      </c>
      <c r="P2483" s="5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100.1</v>
      </c>
      <c r="P2484" s="5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113.72727272727273</v>
      </c>
      <c r="P2485" s="5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119.31742857142855</v>
      </c>
      <c r="P2486" s="5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103.25</v>
      </c>
      <c r="P2487" s="5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265.66666666666669</v>
      </c>
      <c r="P2488" s="5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100.05066666666667</v>
      </c>
      <c r="P2489" s="5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106.7</v>
      </c>
      <c r="P2490" s="5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133.67142857142858</v>
      </c>
      <c r="P2491" s="5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121.4</v>
      </c>
      <c r="P2492" s="5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103.2</v>
      </c>
      <c r="P2493" s="5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 s="5">
        <f t="shared" si="228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128.69999999999999</v>
      </c>
      <c r="P2495" s="5">
        <f t="shared" si="228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101.00533333333334</v>
      </c>
      <c r="P2496" s="5">
        <f t="shared" si="228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127.53666666666666</v>
      </c>
      <c r="P2497" s="5">
        <f t="shared" si="228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 s="5">
        <f t="shared" ref="P2498:P2561" si="234">IF($L2498=0,0,$E2498/$L2498)</f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100*$E2499/$D2499</f>
        <v>112.77149999999999</v>
      </c>
      <c r="P2499" s="5">
        <f t="shared" si="234"/>
        <v>80.551071428571419</v>
      </c>
      <c r="Q2499" t="str">
        <f t="shared" ref="Q2499:Q2562" si="236">LEFT($N2499,SEARCH("/",$N2499,1)-1)</f>
        <v>music</v>
      </c>
      <c r="R2499" t="str">
        <f t="shared" ref="R2499:R2562" si="237">RIGHT($N2499,LEN($N2499)-SEARCH("/",$N2499,1))</f>
        <v>indie rock</v>
      </c>
      <c r="S2499" s="9">
        <f t="shared" ref="S2499:S2562" si="238">(J2499/86400+DATE(1970,1,1))</f>
        <v>40730.878912037035</v>
      </c>
      <c r="T2499" s="9">
        <f t="shared" ref="T2499:T2562" si="239">(I2499/86400+DATE(1970,1,1))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105.6</v>
      </c>
      <c r="P2500" s="5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202.625</v>
      </c>
      <c r="P2501" s="5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113.33333333333333</v>
      </c>
      <c r="P2502" s="5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2.5545454545454547</v>
      </c>
      <c r="P2503" s="5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7.8181818181818186E-2</v>
      </c>
      <c r="P2504" s="5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5">
        <f t="shared" si="234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5">
        <f t="shared" si="234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5">
        <f t="shared" si="234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0.6</v>
      </c>
      <c r="P2508" s="5">
        <f t="shared" si="234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5">
        <f t="shared" si="234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5">
        <f t="shared" si="234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</v>
      </c>
      <c r="P2511" s="5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0.15</v>
      </c>
      <c r="P2512" s="5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5">
        <f t="shared" si="234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5">
        <f t="shared" si="234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5">
        <f t="shared" si="234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</v>
      </c>
      <c r="P2516" s="5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18.600000000000001</v>
      </c>
      <c r="P2517" s="5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5">
        <f t="shared" si="234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9.8166666666666664</v>
      </c>
      <c r="P2519" s="5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5">
        <f t="shared" si="234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4.3333333333333335E-2</v>
      </c>
      <c r="P2521" s="5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5">
        <f t="shared" si="234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109.48792</v>
      </c>
      <c r="P2523" s="5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 s="5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156.44444444444446</v>
      </c>
      <c r="P2525" s="5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101.6</v>
      </c>
      <c r="P2526" s="5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100.325</v>
      </c>
      <c r="P2527" s="5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112.95</v>
      </c>
      <c r="P2528" s="5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102.125</v>
      </c>
      <c r="P2529" s="5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107.24975000000001</v>
      </c>
      <c r="P2530" s="5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104.28333333333333</v>
      </c>
      <c r="P2531" s="5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 s="5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100.4</v>
      </c>
      <c r="P2533" s="5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126.125</v>
      </c>
      <c r="P2534" s="5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110.66666666666667</v>
      </c>
      <c r="P2535" s="5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 s="5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103.77500000000001</v>
      </c>
      <c r="P2537" s="5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116</v>
      </c>
      <c r="P2538" s="5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</v>
      </c>
      <c r="P2539" s="5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113.01761111111109</v>
      </c>
      <c r="P2540" s="5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100.25</v>
      </c>
      <c r="P2541" s="5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103.4</v>
      </c>
      <c r="P2542" s="5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107.02857142857142</v>
      </c>
      <c r="P2543" s="5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103.57142857142857</v>
      </c>
      <c r="P2544" s="5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156.4</v>
      </c>
      <c r="P2545" s="5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100.82</v>
      </c>
      <c r="P2546" s="5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195.3</v>
      </c>
      <c r="P2547" s="5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111.71428571428571</v>
      </c>
      <c r="P2548" s="5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119.85454545454546</v>
      </c>
      <c r="P2549" s="5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101.85</v>
      </c>
      <c r="P2550" s="5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102.80254777070064</v>
      </c>
      <c r="P2551" s="5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100.84615384615384</v>
      </c>
      <c r="P2552" s="5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102.73469387755102</v>
      </c>
      <c r="P2553" s="5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106.5</v>
      </c>
      <c r="P2554" s="5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155.53333333333333</v>
      </c>
      <c r="P2555" s="5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122.8</v>
      </c>
      <c r="P2556" s="5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107.35</v>
      </c>
      <c r="P2557" s="5">
        <f t="shared" si="234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105.50335570469798</v>
      </c>
      <c r="P2558" s="5">
        <f t="shared" si="234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118.44444444444444</v>
      </c>
      <c r="P2559" s="5">
        <f t="shared" si="234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108.88</v>
      </c>
      <c r="P2560" s="5">
        <f t="shared" si="234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111.25</v>
      </c>
      <c r="P2561" s="5">
        <f t="shared" si="234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100.1</v>
      </c>
      <c r="P2562" s="5">
        <f t="shared" ref="P2562:P2625" si="240">IF($L2562=0,0,$E2562/$L2562)</f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100*$E2563/$D2563</f>
        <v>0</v>
      </c>
      <c r="P2563" s="5">
        <f t="shared" si="240"/>
        <v>0</v>
      </c>
      <c r="Q2563" t="str">
        <f t="shared" ref="Q2563:Q2626" si="242">LEFT($N2563,SEARCH("/",$N2563,1)-1)</f>
        <v>food</v>
      </c>
      <c r="R2563" t="str">
        <f t="shared" ref="R2563:R2626" si="243">RIGHT($N2563,LEN($N2563)-SEARCH("/",$N2563,1))</f>
        <v>food trucks</v>
      </c>
      <c r="S2563" s="9">
        <f t="shared" ref="S2563:S2626" si="244">(J2563/86400+DATE(1970,1,1))</f>
        <v>42260.528807870374</v>
      </c>
      <c r="T2563" s="9">
        <f t="shared" ref="T2563:T2626" si="245">(I2563/86400+DATE(1970,1,1))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0.75</v>
      </c>
      <c r="P2564" s="5">
        <f t="shared" si="240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5">
        <f t="shared" si="240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5">
        <f t="shared" si="240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 s="5">
        <f t="shared" si="240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5">
        <f t="shared" si="240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0.26666666666666666</v>
      </c>
      <c r="P2569" s="5">
        <f t="shared" si="240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0.5</v>
      </c>
      <c r="P2570" s="5">
        <f t="shared" si="240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2.2307692307692308</v>
      </c>
      <c r="P2571" s="5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0.84285714285714286</v>
      </c>
      <c r="P2572" s="5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0.25</v>
      </c>
      <c r="P2573" s="5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5">
        <f t="shared" si="240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5">
        <f t="shared" si="240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5">
        <f t="shared" si="240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5">
        <f t="shared" si="240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5">
        <f t="shared" si="240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5">
        <f t="shared" si="240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5">
        <f t="shared" si="240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0.13850000000000001</v>
      </c>
      <c r="P2581" s="5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0.6</v>
      </c>
      <c r="P2582" s="5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10.6</v>
      </c>
      <c r="P2583" s="5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1.1111111111111111E-3</v>
      </c>
      <c r="P2584" s="5">
        <f t="shared" si="240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0.5</v>
      </c>
      <c r="P2585" s="5">
        <f t="shared" si="240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5">
        <f t="shared" si="240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0.16666666666666666</v>
      </c>
      <c r="P2587" s="5">
        <f t="shared" si="240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0.16666666666666666</v>
      </c>
      <c r="P2588" s="5">
        <f t="shared" si="240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2.4340000000000002</v>
      </c>
      <c r="P2589" s="5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3.8833333333333333</v>
      </c>
      <c r="P2590" s="5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0.01</v>
      </c>
      <c r="P2591" s="5">
        <f t="shared" si="240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5">
        <f t="shared" si="240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1.7333333333333334</v>
      </c>
      <c r="P2593" s="5">
        <f t="shared" si="240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0.16666666666666666</v>
      </c>
      <c r="P2594" s="5">
        <f t="shared" si="240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5">
        <f t="shared" si="240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1.25E-3</v>
      </c>
      <c r="P2596" s="5">
        <f t="shared" si="240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12.166666666666666</v>
      </c>
      <c r="P2597" s="5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23.588571428571427</v>
      </c>
      <c r="P2598" s="5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5.666666666666667</v>
      </c>
      <c r="P2599" s="5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 s="5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0.99546510341776351</v>
      </c>
      <c r="P2601" s="5">
        <f t="shared" si="240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6.9320000000000004</v>
      </c>
      <c r="P2602" s="5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661.4</v>
      </c>
      <c r="P2603" s="5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326.09166666666664</v>
      </c>
      <c r="P2604" s="5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101.48571428571428</v>
      </c>
      <c r="P2605" s="5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104.21799999999999</v>
      </c>
      <c r="P2606" s="5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107.42157</v>
      </c>
      <c r="P2607" s="5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110.05454545454545</v>
      </c>
      <c r="P2608" s="5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407.7</v>
      </c>
      <c r="P2609" s="5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223.92500000000001</v>
      </c>
      <c r="P2610" s="5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303.80111428571428</v>
      </c>
      <c r="P2611" s="5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141.3251043268175</v>
      </c>
      <c r="P2612" s="5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2790.6363636363635</v>
      </c>
      <c r="P2613" s="5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171.76130000000001</v>
      </c>
      <c r="P2614" s="5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101.01333333333334</v>
      </c>
      <c r="P2615" s="5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 s="5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169.76511744127936</v>
      </c>
      <c r="P2617" s="5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114.53400000000001</v>
      </c>
      <c r="P2618" s="5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877.6</v>
      </c>
      <c r="P2619" s="5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105.38666666666667</v>
      </c>
      <c r="P2620" s="5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188.4</v>
      </c>
      <c r="P2621" s="5">
        <f t="shared" si="240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143.65230769230769</v>
      </c>
      <c r="P2622" s="5">
        <f t="shared" si="240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145.88</v>
      </c>
      <c r="P2623" s="5">
        <f t="shared" si="240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131.184</v>
      </c>
      <c r="P2624" s="5">
        <f t="shared" si="240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114</v>
      </c>
      <c r="P2625" s="5">
        <f t="shared" si="240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1379.420625</v>
      </c>
      <c r="P2626" s="5">
        <f t="shared" ref="P2626:P2689" si="246">IF($L2626=0,0,$E2626/$L2626)</f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100*$E2627/$D2627</f>
        <v>956</v>
      </c>
      <c r="P2627" s="5">
        <f t="shared" si="246"/>
        <v>27.576923076923077</v>
      </c>
      <c r="Q2627" t="str">
        <f t="shared" ref="Q2627:Q2690" si="248">LEFT($N2627,SEARCH("/",$N2627,1)-1)</f>
        <v>technology</v>
      </c>
      <c r="R2627" t="str">
        <f t="shared" ref="R2627:R2690" si="249">RIGHT($N2627,LEN($N2627)-SEARCH("/",$N2627,1))</f>
        <v>space exploration</v>
      </c>
      <c r="S2627" s="9">
        <f t="shared" ref="S2627:S2690" si="250">(J2627/86400+DATE(1970,1,1))</f>
        <v>42658.810277777782</v>
      </c>
      <c r="T2627" s="9">
        <f t="shared" ref="T2627:T2690" si="251">(I2627/86400+DATE(1970,1,1))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</v>
      </c>
      <c r="P2628" s="5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646.66666666666663</v>
      </c>
      <c r="P2629" s="5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110.36948748510132</v>
      </c>
      <c r="P2630" s="5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127.74</v>
      </c>
      <c r="P2631" s="5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157.9</v>
      </c>
      <c r="P2632" s="5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114.66525</v>
      </c>
      <c r="P2633" s="5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137.00934579439252</v>
      </c>
      <c r="P2634" s="5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354.62</v>
      </c>
      <c r="P2635" s="5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106.02150537634408</v>
      </c>
      <c r="P2636" s="5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 s="5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187.3</v>
      </c>
      <c r="P2638" s="5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166.2</v>
      </c>
      <c r="P2639" s="5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101.72910662824208</v>
      </c>
      <c r="P2640" s="5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 s="5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105.66666666666667</v>
      </c>
      <c r="P2642" s="5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 s="5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5">
        <f t="shared" si="246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33.559730999999999</v>
      </c>
      <c r="P2645" s="5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2.0529999999999999</v>
      </c>
      <c r="P2646" s="5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10.5</v>
      </c>
      <c r="P2647" s="5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8.4172840000000004</v>
      </c>
      <c r="P2648" s="5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</v>
      </c>
      <c r="P2649" s="5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0.8833333333333333</v>
      </c>
      <c r="P2650" s="5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9.9199999999999997E-2</v>
      </c>
      <c r="P2651" s="5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0.59666666666666668</v>
      </c>
      <c r="P2652" s="5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1.8689285714285715</v>
      </c>
      <c r="P2653" s="5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0.88500000000000001</v>
      </c>
      <c r="P2654" s="5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11.52156862745098</v>
      </c>
      <c r="P2655" s="5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5.0999999999999997E-2</v>
      </c>
      <c r="P2656" s="5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21.033333333333335</v>
      </c>
      <c r="P2657" s="5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11.436666666666667</v>
      </c>
      <c r="P2658" s="5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18.737933333333334</v>
      </c>
      <c r="P2659" s="5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9.285714285714286E-2</v>
      </c>
      <c r="P2660" s="5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2.7204081632653061</v>
      </c>
      <c r="P2661" s="5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9.5000000000000001E-2</v>
      </c>
      <c r="P2662" s="5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102.9</v>
      </c>
      <c r="P2663" s="5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106.8</v>
      </c>
      <c r="P2664" s="5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104.59625</v>
      </c>
      <c r="P2665" s="5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103.42857142857143</v>
      </c>
      <c r="P2666" s="5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123.14285714285714</v>
      </c>
      <c r="P2667" s="5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159.29509999999999</v>
      </c>
      <c r="P2668" s="5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110.66666666666667</v>
      </c>
      <c r="P2669" s="5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170.7</v>
      </c>
      <c r="P2670" s="5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125.125</v>
      </c>
      <c r="P2671" s="5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6.415860933964205</v>
      </c>
      <c r="P2672" s="5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11.343999999999999</v>
      </c>
      <c r="P2673" s="5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33.19</v>
      </c>
      <c r="P2674" s="5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27.58</v>
      </c>
      <c r="P2675" s="5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62.84</v>
      </c>
      <c r="P2676" s="5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7.5880000000000001</v>
      </c>
      <c r="P2677" s="5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50.38095238095238</v>
      </c>
      <c r="P2678" s="5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17.512820512820515</v>
      </c>
      <c r="P2679" s="5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1.375E-2</v>
      </c>
      <c r="P2680" s="5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0.33</v>
      </c>
      <c r="P2681" s="5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0.86250000000000004</v>
      </c>
      <c r="P2682" s="5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0.6875</v>
      </c>
      <c r="P2683" s="5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28.3</v>
      </c>
      <c r="P2684" s="5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0.24</v>
      </c>
      <c r="P2685" s="5">
        <f t="shared" si="246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1.1428571428571428</v>
      </c>
      <c r="P2686" s="5">
        <f t="shared" si="246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0.02</v>
      </c>
      <c r="P2687" s="5">
        <f t="shared" si="246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5">
        <f t="shared" si="246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5">
        <f t="shared" si="246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0.14799999999999999</v>
      </c>
      <c r="P2690" s="5">
        <f t="shared" ref="P2690:P2753" si="252">IF($L2690=0,0,$E2690/$L2690)</f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100*$E2691/$D2691</f>
        <v>2.8571428571428571E-3</v>
      </c>
      <c r="P2691" s="5">
        <f t="shared" si="252"/>
        <v>1</v>
      </c>
      <c r="Q2691" t="str">
        <f t="shared" ref="Q2691:Q2754" si="254">LEFT($N2691,SEARCH("/",$N2691,1)-1)</f>
        <v>food</v>
      </c>
      <c r="R2691" t="str">
        <f t="shared" ref="R2691:R2754" si="255">RIGHT($N2691,LEN($N2691)-SEARCH("/",$N2691,1))</f>
        <v>food trucks</v>
      </c>
      <c r="S2691" s="9">
        <f t="shared" ref="S2691:S2754" si="256">(J2691/86400+DATE(1970,1,1))</f>
        <v>42551.961689814816</v>
      </c>
      <c r="T2691" s="9">
        <f t="shared" ref="T2691:T2754" si="257">(I2691/86400+DATE(1970,1,1))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10.7325</v>
      </c>
      <c r="P2692" s="5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5.3846153846153849E-2</v>
      </c>
      <c r="P2693" s="5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0.7142857142857143</v>
      </c>
      <c r="P2694" s="5">
        <f t="shared" si="252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0.8</v>
      </c>
      <c r="P2695" s="5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3.3333333333333335E-3</v>
      </c>
      <c r="P2696" s="5">
        <f t="shared" si="252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0.47333333333333333</v>
      </c>
      <c r="P2697" s="5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</v>
      </c>
      <c r="P2698" s="5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26.35217391304348</v>
      </c>
      <c r="P2699" s="5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0.325125</v>
      </c>
      <c r="P2700" s="5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5">
        <f t="shared" si="252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0.7000700070007001</v>
      </c>
      <c r="P2702" s="5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46.176470588235297</v>
      </c>
      <c r="P2703" s="5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34.409999999999997</v>
      </c>
      <c r="P2704" s="5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103.75</v>
      </c>
      <c r="P2705" s="5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6.0263157894736841</v>
      </c>
      <c r="P2706" s="5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10.539393939393939</v>
      </c>
      <c r="P2707" s="5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112.29714285714286</v>
      </c>
      <c r="P2708" s="5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350.84462500000001</v>
      </c>
      <c r="P2709" s="5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233.21535</v>
      </c>
      <c r="P2710" s="5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101.60599999999999</v>
      </c>
      <c r="P2711" s="5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153.90035</v>
      </c>
      <c r="P2712" s="5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100.71611253196932</v>
      </c>
      <c r="P2713" s="5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131.38181818181818</v>
      </c>
      <c r="P2714" s="5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102.24133333333333</v>
      </c>
      <c r="P2715" s="5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116.35599999999999</v>
      </c>
      <c r="P2716" s="5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264.62241666666665</v>
      </c>
      <c r="P2717" s="5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119.98009999999999</v>
      </c>
      <c r="P2718" s="5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120.104</v>
      </c>
      <c r="P2719" s="5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103.58333333333333</v>
      </c>
      <c r="P2720" s="5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108.83333333333333</v>
      </c>
      <c r="P2721" s="5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118.124</v>
      </c>
      <c r="P2722" s="5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 s="5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252.54</v>
      </c>
      <c r="P2724" s="5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140.05000000000001</v>
      </c>
      <c r="P2725" s="5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296.87520259319285</v>
      </c>
      <c r="P2726" s="5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144.54249999999999</v>
      </c>
      <c r="P2727" s="5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105.745</v>
      </c>
      <c r="P2728" s="5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493.21</v>
      </c>
      <c r="P2729" s="5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201.82666666666665</v>
      </c>
      <c r="P2730" s="5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104.44</v>
      </c>
      <c r="P2731" s="5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170.29262962962963</v>
      </c>
      <c r="P2732" s="5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104.30333333333333</v>
      </c>
      <c r="P2733" s="5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118.25</v>
      </c>
      <c r="P2734" s="5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107.538</v>
      </c>
      <c r="P2735" s="5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 s="5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978.1346666666667</v>
      </c>
      <c r="P2737" s="5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122.9</v>
      </c>
      <c r="P2738" s="5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246.06080000000003</v>
      </c>
      <c r="P2739" s="5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147.94</v>
      </c>
      <c r="P2740" s="5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384.09090909090907</v>
      </c>
      <c r="P2741" s="5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103.33333333333333</v>
      </c>
      <c r="P2742" s="5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0.4375</v>
      </c>
      <c r="P2743" s="5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29.24</v>
      </c>
      <c r="P2744" s="5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5">
        <f t="shared" si="252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5.21875</v>
      </c>
      <c r="P2746" s="5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21.887499999999999</v>
      </c>
      <c r="P2747" s="5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26.7</v>
      </c>
      <c r="P2748" s="5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</v>
      </c>
      <c r="P2749" s="5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</v>
      </c>
      <c r="P2750" s="5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1.1000000000000001</v>
      </c>
      <c r="P2751" s="5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5">
        <f t="shared" si="252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5">
        <f t="shared" si="252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11.458333333333334</v>
      </c>
      <c r="P2754" s="5">
        <f t="shared" ref="P2754:P2817" si="258">IF($L2754=0,0,$E2754/$L2754)</f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100*$E2755/$D2755</f>
        <v>19</v>
      </c>
      <c r="P2755" s="5">
        <f t="shared" si="258"/>
        <v>47.5</v>
      </c>
      <c r="Q2755" t="str">
        <f t="shared" ref="Q2755:Q2818" si="260">LEFT($N2755,SEARCH("/",$N2755,1)-1)</f>
        <v>publishing</v>
      </c>
      <c r="R2755" t="str">
        <f t="shared" ref="R2755:R2818" si="261">RIGHT($N2755,LEN($N2755)-SEARCH("/",$N2755,1))</f>
        <v>children's books</v>
      </c>
      <c r="S2755" s="9">
        <f t="shared" ref="S2755:S2818" si="262">(J2755/86400+DATE(1970,1,1))</f>
        <v>41117.900729166664</v>
      </c>
      <c r="T2755" s="9">
        <f t="shared" ref="T2755:T2818" si="263">(I2755/86400+DATE(1970,1,1))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5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 s="5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10.48</v>
      </c>
      <c r="P2758" s="5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0.66666666666666663</v>
      </c>
      <c r="P2759" s="5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11.7</v>
      </c>
      <c r="P2760" s="5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10.5</v>
      </c>
      <c r="P2761" s="5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5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0.72</v>
      </c>
      <c r="P2763" s="5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0.76923076923076927</v>
      </c>
      <c r="P2764" s="5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0.22842639593908629</v>
      </c>
      <c r="P2765" s="5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</v>
      </c>
      <c r="P2766" s="5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5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 s="5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0.85</v>
      </c>
      <c r="P2769" s="5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14.314285714285715</v>
      </c>
      <c r="P2770" s="5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0.25</v>
      </c>
      <c r="P2771" s="5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10.411250000000001</v>
      </c>
      <c r="P2772" s="5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5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5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0.18867924528301888</v>
      </c>
      <c r="P2775" s="5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14.25</v>
      </c>
      <c r="P2776" s="5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 s="5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7.8809523809523814</v>
      </c>
      <c r="P2778" s="5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0.33333333333333331</v>
      </c>
      <c r="P2779" s="5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25.545454545454547</v>
      </c>
      <c r="P2780" s="5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</v>
      </c>
      <c r="P2781" s="5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5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105.28</v>
      </c>
      <c r="P2783" s="5">
        <f t="shared" si="258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 s="5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114.5</v>
      </c>
      <c r="P2785" s="5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 s="5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104.68</v>
      </c>
      <c r="P2787" s="5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117.84</v>
      </c>
      <c r="P2788" s="5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119.7</v>
      </c>
      <c r="P2789" s="5">
        <f t="shared" si="258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102.5</v>
      </c>
      <c r="P2790" s="5">
        <f t="shared" si="258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101.16666666666667</v>
      </c>
      <c r="P2791" s="5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105.33333333333333</v>
      </c>
      <c r="P2792" s="5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102.5</v>
      </c>
      <c r="P2793" s="5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107.6</v>
      </c>
      <c r="P2794" s="5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110.5675</v>
      </c>
      <c r="P2795" s="5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 s="5">
        <f t="shared" si="258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104.28571428571429</v>
      </c>
      <c r="P2797" s="5">
        <f t="shared" si="258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115.5</v>
      </c>
      <c r="P2798" s="5">
        <f t="shared" si="258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102.64512499999999</v>
      </c>
      <c r="P2799" s="5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101.4</v>
      </c>
      <c r="P2800" s="5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116.6348</v>
      </c>
      <c r="P2801" s="5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 s="5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133.19999999999999</v>
      </c>
      <c r="P2803" s="5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101.83333333333333</v>
      </c>
      <c r="P2804" s="5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127.95</v>
      </c>
      <c r="P2805" s="5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115</v>
      </c>
      <c r="P2806" s="5">
        <f t="shared" si="258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</v>
      </c>
      <c r="P2807" s="5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112.1</v>
      </c>
      <c r="P2808" s="5">
        <f t="shared" si="258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 s="5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100.24444444444444</v>
      </c>
      <c r="P2810" s="5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102.4</v>
      </c>
      <c r="P2811" s="5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108.2</v>
      </c>
      <c r="P2812" s="5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100.27</v>
      </c>
      <c r="P2813" s="5">
        <f t="shared" si="258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113.3</v>
      </c>
      <c r="P2814" s="5">
        <f t="shared" si="258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127.57571428571428</v>
      </c>
      <c r="P2815" s="5">
        <f t="shared" si="258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107.73333333333333</v>
      </c>
      <c r="P2816" s="5">
        <f t="shared" si="258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 s="5">
        <f t="shared" si="258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141.56666666666666</v>
      </c>
      <c r="P2818" s="5">
        <f t="shared" ref="P2818:P2881" si="264">IF($L2818=0,0,$E2818/$L2818)</f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100*$E2819/$D2819</f>
        <v>130</v>
      </c>
      <c r="P2819" s="5">
        <f t="shared" si="264"/>
        <v>23.636363636363637</v>
      </c>
      <c r="Q2819" t="str">
        <f t="shared" ref="Q2819:Q2882" si="266">LEFT($N2819,SEARCH("/",$N2819,1)-1)</f>
        <v>theater</v>
      </c>
      <c r="R2819" t="str">
        <f t="shared" ref="R2819:R2882" si="267">RIGHT($N2819,LEN($N2819)-SEARCH("/",$N2819,1))</f>
        <v>plays</v>
      </c>
      <c r="S2819" s="9">
        <f t="shared" ref="S2819:S2882" si="268">(J2819/86400+DATE(1970,1,1))</f>
        <v>42023.634976851856</v>
      </c>
      <c r="T2819" s="9">
        <f t="shared" ref="T2819:T2882" si="269">(I2819/86400+DATE(1970,1,1))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106.03</v>
      </c>
      <c r="P2820" s="5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104.8</v>
      </c>
      <c r="P2821" s="5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 s="5">
        <f t="shared" si="264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 s="5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 s="5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 s="5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116.92307692307692</v>
      </c>
      <c r="P2826" s="5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103.33333333333333</v>
      </c>
      <c r="P2827" s="5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107.75</v>
      </c>
      <c r="P2828" s="5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120.25</v>
      </c>
      <c r="P2829" s="5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100.37894736842105</v>
      </c>
      <c r="P2830" s="5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106.52</v>
      </c>
      <c r="P2831" s="5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 s="5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110.66666666666667</v>
      </c>
      <c r="P2833" s="5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114.7196</v>
      </c>
      <c r="P2834" s="5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108.25925925925925</v>
      </c>
      <c r="P2835" s="5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 s="5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187.09899999999999</v>
      </c>
      <c r="P2837" s="5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107.77777777777777</v>
      </c>
      <c r="P2838" s="5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 s="5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120.25</v>
      </c>
      <c r="P2840" s="5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111.42857142857143</v>
      </c>
      <c r="P2841" s="5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 s="5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 s="5">
        <f t="shared" si="264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5">
        <f t="shared" si="264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5">
        <f t="shared" si="264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5.4545454545454541</v>
      </c>
      <c r="P2846" s="5">
        <f t="shared" si="264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31.546666666666667</v>
      </c>
      <c r="P2847" s="5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5">
        <f t="shared" si="264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5">
        <f t="shared" si="264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0.2</v>
      </c>
      <c r="P2850" s="5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 s="5">
        <f t="shared" si="264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3.8875000000000002</v>
      </c>
      <c r="P2852" s="5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5">
        <f t="shared" si="264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</v>
      </c>
      <c r="P2854" s="5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5">
        <f t="shared" si="264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41.7</v>
      </c>
      <c r="P2856" s="5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 s="5">
        <f t="shared" si="264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4.8666666666666663</v>
      </c>
      <c r="P2858" s="5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19.736842105263158</v>
      </c>
      <c r="P2859" s="5">
        <f t="shared" si="264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5">
        <f t="shared" si="264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</v>
      </c>
      <c r="P2861" s="5">
        <f t="shared" si="264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</v>
      </c>
      <c r="P2862" s="5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 s="5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0.43307086614173229</v>
      </c>
      <c r="P2864" s="5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0.04</v>
      </c>
      <c r="P2865" s="5">
        <f t="shared" si="264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</v>
      </c>
      <c r="P2866" s="5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5">
        <f t="shared" si="264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0.9</v>
      </c>
      <c r="P2868" s="5">
        <f t="shared" si="264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20.16</v>
      </c>
      <c r="P2869" s="5">
        <f t="shared" si="264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42.011733333333332</v>
      </c>
      <c r="P2870" s="5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0.88500000000000001</v>
      </c>
      <c r="P2871" s="5">
        <f t="shared" si="264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 s="5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4.67</v>
      </c>
      <c r="P2873" s="5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5">
        <f t="shared" si="264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38.119999999999997</v>
      </c>
      <c r="P2875" s="5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5.42</v>
      </c>
      <c r="P2876" s="5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3.5000000000000003E-2</v>
      </c>
      <c r="P2877" s="5">
        <f t="shared" si="264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5">
        <f t="shared" si="264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10.833333333333334</v>
      </c>
      <c r="P2879" s="5">
        <f t="shared" si="264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</v>
      </c>
      <c r="P2880" s="5">
        <f t="shared" si="264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0.25892857142857145</v>
      </c>
      <c r="P2881" s="5">
        <f t="shared" si="264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23.333333333333332</v>
      </c>
      <c r="P2882" s="5">
        <f t="shared" ref="P2882:P2945" si="270">IF($L2882=0,0,$E2882/$L2882)</f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100*$E2883/$D2883</f>
        <v>0</v>
      </c>
      <c r="P2883" s="5">
        <f t="shared" si="270"/>
        <v>0</v>
      </c>
      <c r="Q2883" t="str">
        <f t="shared" ref="Q2883:Q2946" si="272">LEFT($N2883,SEARCH("/",$N2883,1)-1)</f>
        <v>theater</v>
      </c>
      <c r="R2883" t="str">
        <f t="shared" ref="R2883:R2946" si="273">RIGHT($N2883,LEN($N2883)-SEARCH("/",$N2883,1))</f>
        <v>plays</v>
      </c>
      <c r="S2883" s="9">
        <f t="shared" ref="S2883:S2946" si="274">(J2883/86400+DATE(1970,1,1))</f>
        <v>41916.597638888888</v>
      </c>
      <c r="T2883" s="9">
        <f t="shared" ref="T2883:T2946" si="275">(I2883/86400+DATE(1970,1,1))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33.6</v>
      </c>
      <c r="P2884" s="5">
        <f t="shared" si="270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19.079999999999998</v>
      </c>
      <c r="P2885" s="5">
        <f t="shared" si="270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0.41111111111111109</v>
      </c>
      <c r="P2886" s="5">
        <f t="shared" si="270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32.5</v>
      </c>
      <c r="P2887" s="5">
        <f t="shared" si="270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 s="5">
        <f t="shared" si="270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0.16666666666666666</v>
      </c>
      <c r="P2889" s="5">
        <f t="shared" si="270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5">
        <f t="shared" si="270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38.06666666666667</v>
      </c>
      <c r="P2891" s="5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</v>
      </c>
      <c r="P2892" s="5">
        <f t="shared" si="270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</v>
      </c>
      <c r="P2893" s="5">
        <f t="shared" si="270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9.0909090909090917</v>
      </c>
      <c r="P2894" s="5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0.5</v>
      </c>
      <c r="P2895" s="5">
        <f t="shared" si="270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5">
        <f t="shared" si="270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4.5999999999999996</v>
      </c>
      <c r="P2897" s="5">
        <f t="shared" si="270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20.833333333333332</v>
      </c>
      <c r="P2898" s="5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</v>
      </c>
      <c r="P2899" s="5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4.2133333333333329</v>
      </c>
      <c r="P2900" s="5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5">
        <f t="shared" si="270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61.909090909090907</v>
      </c>
      <c r="P2902" s="5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0.8</v>
      </c>
      <c r="P2903" s="5">
        <f t="shared" si="270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1.6666666666666666E-2</v>
      </c>
      <c r="P2904" s="5">
        <f t="shared" si="270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0.78</v>
      </c>
      <c r="P2905" s="5">
        <f t="shared" si="270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 s="5">
        <f t="shared" si="270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17.771428571428572</v>
      </c>
      <c r="P2907" s="5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9.4166666666666661</v>
      </c>
      <c r="P2908" s="5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0.08</v>
      </c>
      <c r="P2909" s="5">
        <f t="shared" si="270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</v>
      </c>
      <c r="P2910" s="5">
        <f t="shared" si="270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1.1111111111111112E-2</v>
      </c>
      <c r="P2911" s="5">
        <f t="shared" si="270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3.3333333333333335E-3</v>
      </c>
      <c r="P2912" s="5">
        <f t="shared" si="270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36.5</v>
      </c>
      <c r="P2913" s="5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14.058171745152354</v>
      </c>
      <c r="P2914" s="5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0.02</v>
      </c>
      <c r="P2915" s="5">
        <f t="shared" si="270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4.0000000000000001E-3</v>
      </c>
      <c r="P2916" s="5">
        <f t="shared" si="270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61.1</v>
      </c>
      <c r="P2917" s="5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7.8378378378378377</v>
      </c>
      <c r="P2918" s="5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21.85</v>
      </c>
      <c r="P2919" s="5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27.24</v>
      </c>
      <c r="P2920" s="5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</v>
      </c>
      <c r="P2921" s="5">
        <f t="shared" si="270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26.84</v>
      </c>
      <c r="P2922" s="5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 s="5">
        <f t="shared" si="270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 s="5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 s="5">
        <f t="shared" si="270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103.2</v>
      </c>
      <c r="P2926" s="5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102.44597777777778</v>
      </c>
      <c r="P2927" s="5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 s="5">
        <f t="shared" si="270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130.83333333333334</v>
      </c>
      <c r="P2929" s="5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 s="5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102.06937499999999</v>
      </c>
      <c r="P2931" s="5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100.92</v>
      </c>
      <c r="P2932" s="5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 s="5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105.09677419354838</v>
      </c>
      <c r="P2934" s="5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102.76</v>
      </c>
      <c r="P2935" s="5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 s="5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100.88571428571429</v>
      </c>
      <c r="P2937" s="5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 s="5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133.33333333333334</v>
      </c>
      <c r="P2939" s="5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101.375</v>
      </c>
      <c r="P2940" s="5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102.875</v>
      </c>
      <c r="P2941" s="5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107.24</v>
      </c>
      <c r="P2942" s="5">
        <f t="shared" si="270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4.0000000000000001E-3</v>
      </c>
      <c r="P2943" s="5">
        <f t="shared" si="270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20.425000000000001</v>
      </c>
      <c r="P2944" s="5">
        <f t="shared" si="270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5">
        <f t="shared" si="270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 s="5">
        <f t="shared" ref="P2946:P3009" si="276">IF($L2946=0,0,$E2946/$L2946)</f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100*$E2947/$D2947</f>
        <v>0</v>
      </c>
      <c r="P2947" s="5">
        <f t="shared" si="276"/>
        <v>0</v>
      </c>
      <c r="Q2947" t="str">
        <f t="shared" ref="Q2947:Q3010" si="278">LEFT($N2947,SEARCH("/",$N2947,1)-1)</f>
        <v>theater</v>
      </c>
      <c r="R2947" t="str">
        <f t="shared" ref="R2947:R3010" si="279">RIGHT($N2947,LEN($N2947)-SEARCH("/",$N2947,1))</f>
        <v>spaces</v>
      </c>
      <c r="S2947" s="9">
        <f t="shared" ref="S2947:S3010" si="280">(J2947/86400+DATE(1970,1,1))</f>
        <v>42118.139583333337</v>
      </c>
      <c r="T2947" s="9">
        <f t="shared" ref="T2947:T3010" si="281">(I2947/86400+DATE(1970,1,1))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0.1</v>
      </c>
      <c r="P2948" s="5">
        <f t="shared" si="276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4.2880000000000003</v>
      </c>
      <c r="P2949" s="5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4.7999999999999996E-3</v>
      </c>
      <c r="P2950" s="5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</v>
      </c>
      <c r="P2951" s="5">
        <f t="shared" si="276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5">
        <f t="shared" si="276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2.1920000000000002</v>
      </c>
      <c r="P2953" s="5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8.0250000000000004</v>
      </c>
      <c r="P2954" s="5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0.15125</v>
      </c>
      <c r="P2955" s="5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5">
        <f t="shared" si="276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59.583333333333336</v>
      </c>
      <c r="P2957" s="5">
        <f t="shared" si="276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16.734177215189874</v>
      </c>
      <c r="P2958" s="5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1.8666666666666667</v>
      </c>
      <c r="P2959" s="5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5">
        <f t="shared" si="276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5">
        <f t="shared" si="276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5">
        <f t="shared" si="276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109.62</v>
      </c>
      <c r="P2963" s="5">
        <f t="shared" si="276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121.8</v>
      </c>
      <c r="P2964" s="5">
        <f t="shared" si="276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106.85</v>
      </c>
      <c r="P2965" s="5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100.71379999999999</v>
      </c>
      <c r="P2966" s="5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</v>
      </c>
      <c r="P2967" s="5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113.63</v>
      </c>
      <c r="P2968" s="5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113.92</v>
      </c>
      <c r="P2969" s="5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 s="5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162.5</v>
      </c>
      <c r="P2971" s="5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 s="5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100.15625</v>
      </c>
      <c r="P2973" s="5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105.35</v>
      </c>
      <c r="P2974" s="5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174.8</v>
      </c>
      <c r="P2975" s="5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 s="5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100.125</v>
      </c>
      <c r="P2977" s="5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171.42857142857142</v>
      </c>
      <c r="P2978" s="5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113.56666666666666</v>
      </c>
      <c r="P2979" s="5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129.46666666666667</v>
      </c>
      <c r="P2980" s="5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101.4</v>
      </c>
      <c r="P2981" s="5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109.16666666666667</v>
      </c>
      <c r="P2982" s="5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128.92500000000001</v>
      </c>
      <c r="P2983" s="5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102.06</v>
      </c>
      <c r="P2984" s="5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146.53957758620689</v>
      </c>
      <c r="P2985" s="5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100.352</v>
      </c>
      <c r="P2986" s="5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121.65</v>
      </c>
      <c r="P2987" s="5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105.5</v>
      </c>
      <c r="P2988" s="5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110.4008</v>
      </c>
      <c r="P2989" s="5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 s="5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176.535</v>
      </c>
      <c r="P2991" s="5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 s="5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103.29411764705883</v>
      </c>
      <c r="P2993" s="5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104.5</v>
      </c>
      <c r="P2994" s="5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100.3</v>
      </c>
      <c r="P2995" s="5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457.74666666666667</v>
      </c>
      <c r="P2996" s="5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104.96</v>
      </c>
      <c r="P2997" s="5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171.94285714285715</v>
      </c>
      <c r="P2998" s="5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103.73</v>
      </c>
      <c r="P2999" s="5">
        <f t="shared" si="276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103.029</v>
      </c>
      <c r="P3000" s="5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118.88888888888889</v>
      </c>
      <c r="P3001" s="5">
        <f t="shared" si="276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 s="5">
        <f t="shared" si="276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318.699889104519</v>
      </c>
      <c r="P3003" s="5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108.50614285714286</v>
      </c>
      <c r="P3004" s="5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101.16666666666667</v>
      </c>
      <c r="P3005" s="5">
        <f t="shared" si="276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112.815</v>
      </c>
      <c r="P3006" s="5">
        <f t="shared" si="276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120.49622641509434</v>
      </c>
      <c r="P3007" s="5">
        <f t="shared" si="276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107.75</v>
      </c>
      <c r="P3008" s="5">
        <f t="shared" si="276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 s="5">
        <f t="shared" si="276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101.16666666666667</v>
      </c>
      <c r="P3010" s="5">
        <f t="shared" ref="P3010:P3073" si="282">IF($L3010=0,0,$E3010/$L3010)</f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100*$E3011/$D3011</f>
        <v>119.756</v>
      </c>
      <c r="P3011" s="5">
        <f t="shared" si="282"/>
        <v>233.8984375</v>
      </c>
      <c r="Q3011" t="str">
        <f t="shared" ref="Q3011:Q3074" si="284">LEFT($N3011,SEARCH("/",$N3011,1)-1)</f>
        <v>theater</v>
      </c>
      <c r="R3011" t="str">
        <f t="shared" ref="R3011:R3074" si="285">RIGHT($N3011,LEN($N3011)-SEARCH("/",$N3011,1))</f>
        <v>spaces</v>
      </c>
      <c r="S3011" s="9">
        <f t="shared" ref="S3011:S3074" si="286">(J3011/86400+DATE(1970,1,1))</f>
        <v>41939.569907407407</v>
      </c>
      <c r="T3011" s="9">
        <f t="shared" ref="T3011:T3074" si="287">(I3011/86400+DATE(1970,1,1))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 s="5">
        <f t="shared" si="282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123.66666666666667</v>
      </c>
      <c r="P3013" s="5">
        <f t="shared" si="282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117.125</v>
      </c>
      <c r="P3014" s="5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156.96</v>
      </c>
      <c r="P3015" s="5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113.104</v>
      </c>
      <c r="P3016" s="5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103.17647058823529</v>
      </c>
      <c r="P3017" s="5">
        <f t="shared" si="282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102.61176470588235</v>
      </c>
      <c r="P3018" s="5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105.84090909090909</v>
      </c>
      <c r="P3019" s="5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100.71428571428571</v>
      </c>
      <c r="P3020" s="5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121.23333333333333</v>
      </c>
      <c r="P3021" s="5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100.57142857142857</v>
      </c>
      <c r="P3022" s="5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116.02222222222223</v>
      </c>
      <c r="P3023" s="5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100.88</v>
      </c>
      <c r="P3024" s="5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 s="5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246.42</v>
      </c>
      <c r="P3026" s="5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302.2</v>
      </c>
      <c r="P3027" s="5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143.33333333333334</v>
      </c>
      <c r="P3028" s="5">
        <f t="shared" si="282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131.44</v>
      </c>
      <c r="P3029" s="5">
        <f t="shared" si="282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168.02</v>
      </c>
      <c r="P3030" s="5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109.67666666666666</v>
      </c>
      <c r="P3031" s="5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106.68571428571428</v>
      </c>
      <c r="P3032" s="5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 s="5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127.2</v>
      </c>
      <c r="P3034" s="5">
        <f t="shared" si="282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146.53333333333333</v>
      </c>
      <c r="P3035" s="5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112.536</v>
      </c>
      <c r="P3036" s="5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108.78684</v>
      </c>
      <c r="P3037" s="5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126.732</v>
      </c>
      <c r="P3038" s="5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213.2</v>
      </c>
      <c r="P3039" s="5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100.5</v>
      </c>
      <c r="P3040" s="5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108.7139</v>
      </c>
      <c r="P3041" s="5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107.5</v>
      </c>
      <c r="P3042" s="5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110.48192771084338</v>
      </c>
      <c r="P3043" s="5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 s="5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110.00666666666666</v>
      </c>
      <c r="P3045" s="5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109.34166666666667</v>
      </c>
      <c r="P3046" s="5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132.70650000000001</v>
      </c>
      <c r="P3047" s="5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190.84810126582278</v>
      </c>
      <c r="P3048" s="5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 s="5">
        <f t="shared" si="282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166.4</v>
      </c>
      <c r="P3050" s="5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106.66666666666667</v>
      </c>
      <c r="P3051" s="5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 s="5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23.62857142857143</v>
      </c>
      <c r="P3053" s="5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0.15</v>
      </c>
      <c r="P3054" s="5">
        <f t="shared" si="282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0.4</v>
      </c>
      <c r="P3055" s="5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5">
        <f t="shared" si="282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5.0000000000000001E-3</v>
      </c>
      <c r="P3057" s="5">
        <f t="shared" si="282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5">
        <f t="shared" si="282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5">
        <f t="shared" si="282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1.6666666666666666E-2</v>
      </c>
      <c r="P3060" s="5">
        <f t="shared" si="282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3.0066666666666668</v>
      </c>
      <c r="P3061" s="5">
        <f t="shared" si="282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0.15227272727272728</v>
      </c>
      <c r="P3062" s="5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5">
        <f t="shared" si="282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66.84</v>
      </c>
      <c r="P3064" s="5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19.566666666666666</v>
      </c>
      <c r="P3065" s="5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11.294666666666666</v>
      </c>
      <c r="P3066" s="5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0.04</v>
      </c>
      <c r="P3067" s="5">
        <f t="shared" si="282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11.985714285714286</v>
      </c>
      <c r="P3068" s="5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</v>
      </c>
      <c r="P3069" s="5">
        <f t="shared" si="282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7.0000000000000007E-2</v>
      </c>
      <c r="P3070" s="5">
        <f t="shared" si="282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14.1</v>
      </c>
      <c r="P3071" s="5">
        <f t="shared" si="282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3.34</v>
      </c>
      <c r="P3072" s="5">
        <f t="shared" si="282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59.774999999999999</v>
      </c>
      <c r="P3073" s="5">
        <f t="shared" si="282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1.6666666666666666E-2</v>
      </c>
      <c r="P3074" s="5">
        <f t="shared" ref="P3074:P3137" si="288">IF($L3074=0,0,$E3074/$L3074)</f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100*$E3075/$D3075</f>
        <v>2.3035714285714284E-2</v>
      </c>
      <c r="P3075" s="5">
        <f t="shared" si="288"/>
        <v>92.142857142857139</v>
      </c>
      <c r="Q3075" t="str">
        <f t="shared" ref="Q3075:Q3138" si="290">LEFT($N3075,SEARCH("/",$N3075,1)-1)</f>
        <v>theater</v>
      </c>
      <c r="R3075" t="str">
        <f t="shared" ref="R3075:R3138" si="291">RIGHT($N3075,LEN($N3075)-SEARCH("/",$N3075,1))</f>
        <v>spaces</v>
      </c>
      <c r="S3075" s="9">
        <f t="shared" ref="S3075:S3138" si="292">(J3075/86400+DATE(1970,1,1))</f>
        <v>42111.684027777781</v>
      </c>
      <c r="T3075" s="9">
        <f t="shared" ref="T3075:T3138" si="293">(I3075/86400+DATE(1970,1,1))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8.7999999999999995E-2</v>
      </c>
      <c r="P3076" s="5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</v>
      </c>
      <c r="P3077" s="5">
        <f t="shared" si="288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15.06</v>
      </c>
      <c r="P3078" s="5">
        <f t="shared" si="288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0.47727272727272729</v>
      </c>
      <c r="P3079" s="5">
        <f t="shared" si="288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0.11833333333333333</v>
      </c>
      <c r="P3080" s="5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0.84173998587352461</v>
      </c>
      <c r="P3081" s="5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1.8800000000000001E-2</v>
      </c>
      <c r="P3082" s="5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0.21029999999999999</v>
      </c>
      <c r="P3083" s="5">
        <f t="shared" si="288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5">
        <f t="shared" si="288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0.28000000000000003</v>
      </c>
      <c r="P3085" s="5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11.57920670115792</v>
      </c>
      <c r="P3086" s="5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</v>
      </c>
      <c r="P3087" s="5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0.25</v>
      </c>
      <c r="P3088" s="5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0.625</v>
      </c>
      <c r="P3089" s="5">
        <f t="shared" si="288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0.19384615384615383</v>
      </c>
      <c r="P3090" s="5">
        <f t="shared" si="288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23.416</v>
      </c>
      <c r="P3091" s="5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5.0808888888888886</v>
      </c>
      <c r="P3092" s="5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15.92</v>
      </c>
      <c r="P3093" s="5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</v>
      </c>
      <c r="P3094" s="5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22.75</v>
      </c>
      <c r="P3095" s="5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2.5000000000000001E-2</v>
      </c>
      <c r="P3096" s="5">
        <f t="shared" si="288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0.33512064343163539</v>
      </c>
      <c r="P3097" s="5">
        <f t="shared" si="288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</v>
      </c>
      <c r="P3098" s="5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17.149999999999999</v>
      </c>
      <c r="P3099" s="5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3.6080041046690612</v>
      </c>
      <c r="P3100" s="5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13.9</v>
      </c>
      <c r="P3101" s="5">
        <f t="shared" si="288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15.225</v>
      </c>
      <c r="P3102" s="5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 s="5">
        <f t="shared" si="288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39.112499999999997</v>
      </c>
      <c r="P3104" s="5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0.26829268292682928</v>
      </c>
      <c r="P3105" s="5">
        <f t="shared" si="288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29.625</v>
      </c>
      <c r="P3106" s="5">
        <f t="shared" si="288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42.360992301112063</v>
      </c>
      <c r="P3107" s="5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4.0999999999999996</v>
      </c>
      <c r="P3108" s="5">
        <f t="shared" si="288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19.762499999999999</v>
      </c>
      <c r="P3109" s="5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5.1999999999999998E-2</v>
      </c>
      <c r="P3110" s="5">
        <f t="shared" si="288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25.030188679245285</v>
      </c>
      <c r="P3111" s="5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0.04</v>
      </c>
      <c r="P3112" s="5">
        <f t="shared" si="288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26.64</v>
      </c>
      <c r="P3113" s="5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4.7363636363636363</v>
      </c>
      <c r="P3114" s="5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4.2435339894712749</v>
      </c>
      <c r="P3115" s="5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5">
        <f t="shared" si="288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 s="5">
        <f t="shared" si="288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57.333333333333336</v>
      </c>
      <c r="P3118" s="5">
        <f t="shared" si="288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0.1</v>
      </c>
      <c r="P3119" s="5">
        <f t="shared" si="288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0.31</v>
      </c>
      <c r="P3120" s="5">
        <f t="shared" si="288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0.05</v>
      </c>
      <c r="P3121" s="5">
        <f t="shared" si="288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9.8461538461538465E-3</v>
      </c>
      <c r="P3122" s="5">
        <f t="shared" si="288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0.66666666666666663</v>
      </c>
      <c r="P3123" s="5">
        <f t="shared" si="288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58.291457286432163</v>
      </c>
      <c r="P3124" s="5">
        <f t="shared" si="288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68.153599999999997</v>
      </c>
      <c r="P3125" s="5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3.2499999999999999E-3</v>
      </c>
      <c r="P3126" s="5">
        <f t="shared" si="288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5">
        <f t="shared" si="288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4.16</v>
      </c>
      <c r="P3128" s="5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5">
        <f t="shared" si="288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108.60666666666667</v>
      </c>
      <c r="P3130" s="5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0.8</v>
      </c>
      <c r="P3131" s="5">
        <f t="shared" si="288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3.75</v>
      </c>
      <c r="P3132" s="5">
        <f t="shared" si="288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15.731707317073171</v>
      </c>
      <c r="P3133" s="5">
        <f t="shared" si="288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3.3333333333333333E-2</v>
      </c>
      <c r="P3134" s="5">
        <f t="shared" si="288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 s="5">
        <f t="shared" si="288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22.5</v>
      </c>
      <c r="P3136" s="5">
        <f t="shared" si="288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20.849420849420849</v>
      </c>
      <c r="P3137" s="5">
        <f t="shared" si="288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127.8</v>
      </c>
      <c r="P3138" s="5">
        <f t="shared" ref="P3138:P3201" si="294">IF($L3138=0,0,$E3138/$L3138)</f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100*$E3139/$D3139</f>
        <v>3.3333333333333335</v>
      </c>
      <c r="P3139" s="5">
        <f t="shared" si="294"/>
        <v>50</v>
      </c>
      <c r="Q3139" t="str">
        <f t="shared" ref="Q3139:Q3202" si="296">LEFT($N3139,SEARCH("/",$N3139,1)-1)</f>
        <v>theater</v>
      </c>
      <c r="R3139" t="str">
        <f t="shared" ref="R3139:R3202" si="297">RIGHT($N3139,LEN($N3139)-SEARCH("/",$N3139,1))</f>
        <v>plays</v>
      </c>
      <c r="S3139" s="9">
        <f t="shared" ref="S3139:S3202" si="298">(J3139/86400+DATE(1970,1,1))</f>
        <v>42807.885057870371</v>
      </c>
      <c r="T3139" s="9">
        <f t="shared" ref="T3139:T3202" si="299">(I3139/86400+DATE(1970,1,1))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5">
        <f t="shared" si="294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5.4</v>
      </c>
      <c r="P3141" s="5">
        <f t="shared" si="294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0.96</v>
      </c>
      <c r="P3142" s="5">
        <f t="shared" si="294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51.6</v>
      </c>
      <c r="P3143" s="5">
        <f t="shared" si="294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</v>
      </c>
      <c r="P3144" s="5">
        <f t="shared" si="294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5">
        <f t="shared" si="294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75.400000000000006</v>
      </c>
      <c r="P3146" s="5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5">
        <f t="shared" si="294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10.5</v>
      </c>
      <c r="P3148" s="5">
        <f t="shared" si="294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117.52500000000001</v>
      </c>
      <c r="P3149" s="5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131.16666666666666</v>
      </c>
      <c r="P3150" s="5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 s="5">
        <f t="shared" si="294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 s="5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100.4</v>
      </c>
      <c r="P3153" s="5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105.95454545454545</v>
      </c>
      <c r="P3154" s="5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335.58333333333331</v>
      </c>
      <c r="P3155" s="5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112.92857142857143</v>
      </c>
      <c r="P3156" s="5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188.50460000000001</v>
      </c>
      <c r="P3157" s="5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101.81818181818181</v>
      </c>
      <c r="P3158" s="5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 s="5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114</v>
      </c>
      <c r="P3160" s="5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133.48133333333334</v>
      </c>
      <c r="P3161" s="5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101.53333333333333</v>
      </c>
      <c r="P3162" s="5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105.1</v>
      </c>
      <c r="P3163" s="5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127.15</v>
      </c>
      <c r="P3164" s="5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111.15384615384616</v>
      </c>
      <c r="P3165" s="5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106.76</v>
      </c>
      <c r="P3166" s="5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162.66666666666666</v>
      </c>
      <c r="P3167" s="5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160.22808571428573</v>
      </c>
      <c r="P3168" s="5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116.16666666666667</v>
      </c>
      <c r="P3169" s="5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124.2</v>
      </c>
      <c r="P3170" s="5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103.0125</v>
      </c>
      <c r="P3171" s="5">
        <f t="shared" si="294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112.25</v>
      </c>
      <c r="P3172" s="5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108.81428571428572</v>
      </c>
      <c r="P3173" s="5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115</v>
      </c>
      <c r="P3174" s="5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 s="5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101.13333333333334</v>
      </c>
      <c r="P3176" s="5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109.56</v>
      </c>
      <c r="P3177" s="5">
        <f t="shared" si="294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114.84210526315789</v>
      </c>
      <c r="P3178" s="5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117.4</v>
      </c>
      <c r="P3179" s="5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171.73333333333332</v>
      </c>
      <c r="P3180" s="5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114.16238095238096</v>
      </c>
      <c r="P3181" s="5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119.75</v>
      </c>
      <c r="P3182" s="5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</v>
      </c>
      <c r="P3183" s="5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100.88571428571429</v>
      </c>
      <c r="P3184" s="5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</v>
      </c>
      <c r="P3185" s="5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107.20930232558139</v>
      </c>
      <c r="P3186" s="5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 s="5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102.1875</v>
      </c>
      <c r="P3188" s="5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116.29333333333334</v>
      </c>
      <c r="P3189" s="5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 s="5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12.327272727272728</v>
      </c>
      <c r="P3191" s="5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5">
        <f t="shared" si="294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4.0266666666666664</v>
      </c>
      <c r="P3193" s="5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</v>
      </c>
      <c r="P3194" s="5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11.74</v>
      </c>
      <c r="P3195" s="5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5">
        <f t="shared" si="294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59.142857142857146</v>
      </c>
      <c r="P3197" s="5">
        <f t="shared" si="294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0.06</v>
      </c>
      <c r="P3198" s="5">
        <f t="shared" si="294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11.45</v>
      </c>
      <c r="P3199" s="5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0.36666666666666664</v>
      </c>
      <c r="P3200" s="5">
        <f t="shared" si="294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52.16</v>
      </c>
      <c r="P3201" s="5">
        <f t="shared" si="294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2E-3</v>
      </c>
      <c r="P3202" s="5">
        <f t="shared" ref="P3202:P3265" si="300">IF($L3202=0,0,$E3202/$L3202)</f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100*$E3203/$D3203</f>
        <v>1.25</v>
      </c>
      <c r="P3203" s="5">
        <f t="shared" si="300"/>
        <v>12.5</v>
      </c>
      <c r="Q3203" t="str">
        <f t="shared" ref="Q3203:Q3266" si="302">LEFT($N3203,SEARCH("/",$N3203,1)-1)</f>
        <v>theater</v>
      </c>
      <c r="R3203" t="str">
        <f t="shared" ref="R3203:R3266" si="303">RIGHT($N3203,LEN($N3203)-SEARCH("/",$N3203,1))</f>
        <v>musical</v>
      </c>
      <c r="S3203" s="9">
        <f t="shared" ref="S3203:S3266" si="304">(J3203/86400+DATE(1970,1,1))</f>
        <v>41861.767094907409</v>
      </c>
      <c r="T3203" s="9">
        <f t="shared" ref="T3203:T3266" si="305">(I3203/86400+DATE(1970,1,1))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54.52</v>
      </c>
      <c r="P3204" s="5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 s="5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5">
        <f t="shared" si="300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3.4125000000000001</v>
      </c>
      <c r="P3207" s="5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5">
        <f t="shared" si="300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46.363636363636367</v>
      </c>
      <c r="P3209" s="5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103.5</v>
      </c>
      <c r="P3210" s="5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119.32315789473684</v>
      </c>
      <c r="P3211" s="5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125.76666666666667</v>
      </c>
      <c r="P3212" s="5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119.74347826086957</v>
      </c>
      <c r="P3213" s="5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126.25</v>
      </c>
      <c r="P3214" s="5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100.11666666666666</v>
      </c>
      <c r="P3215" s="5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102.13333333333334</v>
      </c>
      <c r="P3216" s="5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100.35142857142857</v>
      </c>
      <c r="P3217" s="5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100.05</v>
      </c>
      <c r="P3218" s="5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116.02222222222223</v>
      </c>
      <c r="P3219" s="5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102.1</v>
      </c>
      <c r="P3220" s="5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100.11</v>
      </c>
      <c r="P3221" s="5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100.84</v>
      </c>
      <c r="P3222" s="5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103.425</v>
      </c>
      <c r="P3223" s="5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124.8</v>
      </c>
      <c r="P3224" s="5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109.51612903225806</v>
      </c>
      <c r="P3225" s="5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102.03333333333333</v>
      </c>
      <c r="P3226" s="5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102.35</v>
      </c>
      <c r="P3227" s="5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104.16666666666667</v>
      </c>
      <c r="P3228" s="5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 s="5">
        <f t="shared" si="300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102.34285714285714</v>
      </c>
      <c r="P3230" s="5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107.86499999999999</v>
      </c>
      <c r="P3231" s="5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109.88461538461539</v>
      </c>
      <c r="P3232" s="5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 s="5">
        <f t="shared" si="300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131.19999999999999</v>
      </c>
      <c r="P3234" s="5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118.8</v>
      </c>
      <c r="P3235" s="5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100.39275000000001</v>
      </c>
      <c r="P3236" s="5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103.20666666666666</v>
      </c>
      <c r="P3237" s="5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100.6</v>
      </c>
      <c r="P3238" s="5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100.78754285714285</v>
      </c>
      <c r="P3239" s="5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112.32142857142857</v>
      </c>
      <c r="P3240" s="5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105.91914022517912</v>
      </c>
      <c r="P3241" s="5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100.56666666666666</v>
      </c>
      <c r="P3242" s="5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115.30588235294118</v>
      </c>
      <c r="P3243" s="5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127.30419999999999</v>
      </c>
      <c r="P3244" s="5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102.83750000000001</v>
      </c>
      <c r="P3245" s="5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102.9375</v>
      </c>
      <c r="P3246" s="5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104.3047619047619</v>
      </c>
      <c r="P3247" s="5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111.22</v>
      </c>
      <c r="P3248" s="5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105.86</v>
      </c>
      <c r="P3249" s="5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100.79166666666667</v>
      </c>
      <c r="P3250" s="5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104.92727272727272</v>
      </c>
      <c r="P3251" s="5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101.55200000000001</v>
      </c>
      <c r="P3252" s="5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110.73333333333333</v>
      </c>
      <c r="P3253" s="5">
        <f t="shared" si="300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127.82222222222222</v>
      </c>
      <c r="P3254" s="5">
        <f t="shared" si="300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101.825</v>
      </c>
      <c r="P3255" s="5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101.25769230769231</v>
      </c>
      <c r="P3256" s="5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 s="5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128.06</v>
      </c>
      <c r="P3258" s="5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106.29949999999998</v>
      </c>
      <c r="P3259" s="5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105.21428571428571</v>
      </c>
      <c r="P3260" s="5">
        <f t="shared" si="300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106.16782608695652</v>
      </c>
      <c r="P3261" s="5">
        <f t="shared" si="300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109.24</v>
      </c>
      <c r="P3262" s="5">
        <f t="shared" si="300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100.45454545454545</v>
      </c>
      <c r="P3263" s="5">
        <f t="shared" si="300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103.04098360655738</v>
      </c>
      <c r="P3264" s="5">
        <f t="shared" si="300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112.1664</v>
      </c>
      <c r="P3265" s="5">
        <f t="shared" si="300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 s="5">
        <f t="shared" ref="P3266:P3329" si="306">IF($L3266=0,0,$E3266/$L3266)</f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100*$E3267/$D3267</f>
        <v>164</v>
      </c>
      <c r="P3267" s="5">
        <f t="shared" si="306"/>
        <v>70.285714285714292</v>
      </c>
      <c r="Q3267" t="str">
        <f t="shared" ref="Q3267:Q3330" si="308">LEFT($N3267,SEARCH("/",$N3267,1)-1)</f>
        <v>theater</v>
      </c>
      <c r="R3267" t="str">
        <f t="shared" ref="R3267:R3330" si="309">RIGHT($N3267,LEN($N3267)-SEARCH("/",$N3267,1))</f>
        <v>plays</v>
      </c>
      <c r="S3267" s="9">
        <f t="shared" ref="S3267:S3330" si="310">(J3267/86400+DATE(1970,1,1))</f>
        <v>42311.711979166663</v>
      </c>
      <c r="T3267" s="9">
        <f t="shared" ref="T3267:T3330" si="311">(I3267/86400+DATE(1970,1,1))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131.28333333333333</v>
      </c>
      <c r="P3268" s="5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102.1</v>
      </c>
      <c r="P3269" s="5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 s="5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101.5</v>
      </c>
      <c r="P3271" s="5">
        <f t="shared" si="306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101.66666666666667</v>
      </c>
      <c r="P3272" s="5">
        <f t="shared" si="306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 s="5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154.43</v>
      </c>
      <c r="P3274" s="5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107.4</v>
      </c>
      <c r="P3275" s="5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101.3225806451613</v>
      </c>
      <c r="P3276" s="5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100.27777777777777</v>
      </c>
      <c r="P3277" s="5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116.84444444444445</v>
      </c>
      <c r="P3278" s="5">
        <f t="shared" si="306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108.6</v>
      </c>
      <c r="P3279" s="5">
        <f t="shared" si="306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103.4</v>
      </c>
      <c r="P3280" s="5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114.27586206896552</v>
      </c>
      <c r="P3281" s="5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 s="5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121.6</v>
      </c>
      <c r="P3283" s="5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102.64677419354838</v>
      </c>
      <c r="P3284" s="5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104.75</v>
      </c>
      <c r="P3285" s="5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101.6</v>
      </c>
      <c r="P3286" s="5">
        <f t="shared" si="306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112.10242048409683</v>
      </c>
      <c r="P3287" s="5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101.76666666666667</v>
      </c>
      <c r="P3288" s="5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 s="5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100.2649</v>
      </c>
      <c r="P3290" s="5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133.042</v>
      </c>
      <c r="P3291" s="5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121.2</v>
      </c>
      <c r="P3292" s="5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114</v>
      </c>
      <c r="P3293" s="5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286.13861386138615</v>
      </c>
      <c r="P3294" s="5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170.44444444444446</v>
      </c>
      <c r="P3295" s="5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118.33333333333333</v>
      </c>
      <c r="P3296" s="5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102.85857142857142</v>
      </c>
      <c r="P3297" s="5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144.06666666666666</v>
      </c>
      <c r="P3298" s="5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100.07272727272728</v>
      </c>
      <c r="P3299" s="5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101.73</v>
      </c>
      <c r="P3300" s="5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116.2</v>
      </c>
      <c r="P3301" s="5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136.16666666666666</v>
      </c>
      <c r="P3302" s="5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133.46666666666667</v>
      </c>
      <c r="P3303" s="5">
        <f t="shared" si="306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103.39285714285714</v>
      </c>
      <c r="P3304" s="5">
        <f t="shared" si="306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115.88888888888889</v>
      </c>
      <c r="P3305" s="5">
        <f t="shared" si="306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104.51666666666667</v>
      </c>
      <c r="P3306" s="5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102.02500000000001</v>
      </c>
      <c r="P3307" s="5">
        <f t="shared" si="306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175.33333333333334</v>
      </c>
      <c r="P3308" s="5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106.68</v>
      </c>
      <c r="P3309" s="5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122.28571428571429</v>
      </c>
      <c r="P3310" s="5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159.42857142857142</v>
      </c>
      <c r="P3311" s="5">
        <f t="shared" si="306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100.07692307692308</v>
      </c>
      <c r="P3312" s="5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109.84</v>
      </c>
      <c r="P3313" s="5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100.04</v>
      </c>
      <c r="P3314" s="5">
        <f t="shared" si="306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116.05</v>
      </c>
      <c r="P3315" s="5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210.75</v>
      </c>
      <c r="P3316" s="5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</v>
      </c>
      <c r="P3317" s="5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100.08673425918037</v>
      </c>
      <c r="P3318" s="5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106.19047619047619</v>
      </c>
      <c r="P3319" s="5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125.6</v>
      </c>
      <c r="P3320" s="5">
        <f t="shared" si="306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 s="5">
        <f t="shared" si="306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 s="5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107.4</v>
      </c>
      <c r="P3323" s="5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101.51515151515152</v>
      </c>
      <c r="P3324" s="5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125.9</v>
      </c>
      <c r="P3325" s="5">
        <f t="shared" si="306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101.66666666666667</v>
      </c>
      <c r="P3326" s="5">
        <f t="shared" si="306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112.5</v>
      </c>
      <c r="P3327" s="5">
        <f t="shared" si="306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101.375</v>
      </c>
      <c r="P3328" s="5">
        <f t="shared" si="306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101.25</v>
      </c>
      <c r="P3329" s="5">
        <f t="shared" si="306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146.38888888888889</v>
      </c>
      <c r="P3330" s="5">
        <f t="shared" ref="P3330:P3393" si="312">IF($L3330=0,0,$E3330/$L3330)</f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100*$E3331/$D3331</f>
        <v>116.8</v>
      </c>
      <c r="P3331" s="5">
        <f t="shared" si="312"/>
        <v>44.92307692307692</v>
      </c>
      <c r="Q3331" t="str">
        <f t="shared" ref="Q3331:Q3394" si="314">LEFT($N3331,SEARCH("/",$N3331,1)-1)</f>
        <v>theater</v>
      </c>
      <c r="R3331" t="str">
        <f t="shared" ref="R3331:R3394" si="315">RIGHT($N3331,LEN($N3331)-SEARCH("/",$N3331,1))</f>
        <v>plays</v>
      </c>
      <c r="S3331" s="9">
        <f t="shared" ref="S3331:S3394" si="316">(J3331/86400+DATE(1970,1,1))</f>
        <v>41837.323009259257</v>
      </c>
      <c r="T3331" s="9">
        <f t="shared" ref="T3331:T3394" si="317">(I3331/86400+DATE(1970,1,1))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106.26666666666667</v>
      </c>
      <c r="P3332" s="5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104.52</v>
      </c>
      <c r="P3333" s="5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 s="5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104.57142857142857</v>
      </c>
      <c r="P3335" s="5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138.62051149573753</v>
      </c>
      <c r="P3336" s="5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100.32</v>
      </c>
      <c r="P3337" s="5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 s="5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110.2</v>
      </c>
      <c r="P3339" s="5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102.18</v>
      </c>
      <c r="P3340" s="5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104.35</v>
      </c>
      <c r="P3341" s="5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138.16666666666666</v>
      </c>
      <c r="P3342" s="5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 s="5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101.66666666666667</v>
      </c>
      <c r="P3344" s="5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171.42857142857142</v>
      </c>
      <c r="P3345" s="5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101.44444444444444</v>
      </c>
      <c r="P3346" s="5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 s="5">
        <f t="shared" si="312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</v>
      </c>
      <c r="P3348" s="5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119.45</v>
      </c>
      <c r="P3349" s="5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100.2909090909091</v>
      </c>
      <c r="P3350" s="5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153.4</v>
      </c>
      <c r="P3351" s="5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104.42857142857143</v>
      </c>
      <c r="P3352" s="5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101.1</v>
      </c>
      <c r="P3353" s="5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107.52</v>
      </c>
      <c r="P3354" s="5">
        <f t="shared" si="312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 s="5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101.93333333333334</v>
      </c>
      <c r="P3356" s="5">
        <f t="shared" si="312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126.28571428571429</v>
      </c>
      <c r="P3357" s="5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101.4</v>
      </c>
      <c r="P3358" s="5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 s="5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102.99</v>
      </c>
      <c r="P3360" s="5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106.25</v>
      </c>
      <c r="P3361" s="5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101.37777777777778</v>
      </c>
      <c r="P3362" s="5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113.46</v>
      </c>
      <c r="P3363" s="5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</v>
      </c>
      <c r="P3364" s="5">
        <f t="shared" si="312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101.41935483870968</v>
      </c>
      <c r="P3365" s="5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105.93333333333334</v>
      </c>
      <c r="P3366" s="5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 s="5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 s="5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118.66666666666667</v>
      </c>
      <c r="P3369" s="5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104.6</v>
      </c>
      <c r="P3370" s="5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103.9</v>
      </c>
      <c r="P3371" s="5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117.73333333333333</v>
      </c>
      <c r="P3372" s="5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138.5</v>
      </c>
      <c r="P3373" s="5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103.5</v>
      </c>
      <c r="P3374" s="5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100.25</v>
      </c>
      <c r="P3375" s="5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106.57142857142857</v>
      </c>
      <c r="P3376" s="5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 s="5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100.0125</v>
      </c>
      <c r="P3378" s="5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101.05</v>
      </c>
      <c r="P3379" s="5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107.63636363636364</v>
      </c>
      <c r="P3380" s="5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103.65</v>
      </c>
      <c r="P3381" s="5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104.43333333333334</v>
      </c>
      <c r="P3382" s="5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102.25</v>
      </c>
      <c r="P3383" s="5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100.74285714285715</v>
      </c>
      <c r="P3384" s="5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111.71428571428571</v>
      </c>
      <c r="P3385" s="5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100.011</v>
      </c>
      <c r="P3386" s="5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 s="5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 s="5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116.86666666666666</v>
      </c>
      <c r="P3389" s="5">
        <f t="shared" si="312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103.8</v>
      </c>
      <c r="P3390" s="5">
        <f t="shared" si="312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114.5</v>
      </c>
      <c r="P3391" s="5">
        <f t="shared" si="312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102.4</v>
      </c>
      <c r="P3392" s="5">
        <f t="shared" si="312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 s="5">
        <f t="shared" si="312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 s="5">
        <f t="shared" ref="P3394:P3457" si="318">IF($L3394=0,0,$E3394/$L3394)</f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100*$E3395/$D3395</f>
        <v>105.8</v>
      </c>
      <c r="P3395" s="5">
        <f t="shared" si="318"/>
        <v>36.06818181818182</v>
      </c>
      <c r="Q3395" t="str">
        <f t="shared" ref="Q3395:Q3458" si="320">LEFT($N3395,SEARCH("/",$N3395,1)-1)</f>
        <v>theater</v>
      </c>
      <c r="R3395" t="str">
        <f t="shared" ref="R3395:R3458" si="321">RIGHT($N3395,LEN($N3395)-SEARCH("/",$N3395,1))</f>
        <v>plays</v>
      </c>
      <c r="S3395" s="9">
        <f t="shared" ref="S3395:S3458" si="322">(J3395/86400+DATE(1970,1,1))</f>
        <v>41923.921643518523</v>
      </c>
      <c r="T3395" s="9">
        <f t="shared" ref="T3395:T3458" si="323">(I3395/86400+DATE(1970,1,1))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142.36363636363637</v>
      </c>
      <c r="P3396" s="5">
        <f t="shared" si="318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 s="5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104.33333333333333</v>
      </c>
      <c r="P3398" s="5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</v>
      </c>
      <c r="P3399" s="5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111.075</v>
      </c>
      <c r="P3400" s="5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103.75</v>
      </c>
      <c r="P3401" s="5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100.41</v>
      </c>
      <c r="P3402" s="5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101.86206896551724</v>
      </c>
      <c r="P3403" s="5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109.76666666666667</v>
      </c>
      <c r="P3404" s="5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 s="5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 s="5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137.57142857142858</v>
      </c>
      <c r="P3407" s="5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100.31</v>
      </c>
      <c r="P3408" s="5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107.1</v>
      </c>
      <c r="P3409" s="5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 s="5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123.6</v>
      </c>
      <c r="P3411" s="5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108.5</v>
      </c>
      <c r="P3412" s="5">
        <f t="shared" si="318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103.56666666666666</v>
      </c>
      <c r="P3413" s="5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 s="5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 s="5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103.5</v>
      </c>
      <c r="P3416" s="5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 s="5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119.6</v>
      </c>
      <c r="P3418" s="5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100.00058823529412</v>
      </c>
      <c r="P3419" s="5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100.875</v>
      </c>
      <c r="P3420" s="5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106.54545454545455</v>
      </c>
      <c r="P3421" s="5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 s="5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101.15</v>
      </c>
      <c r="P3423" s="5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109.1</v>
      </c>
      <c r="P3424" s="5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 s="5">
        <f t="shared" si="318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103.58333333333333</v>
      </c>
      <c r="P3426" s="5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102.97033333333333</v>
      </c>
      <c r="P3427" s="5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108.13333333333334</v>
      </c>
      <c r="P3428" s="5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 s="5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102.75</v>
      </c>
      <c r="P3430" s="5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 s="5">
        <f t="shared" si="318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108.54949999999998</v>
      </c>
      <c r="P3432" s="5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 s="5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109.65</v>
      </c>
      <c r="P3434" s="5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100.26315789473684</v>
      </c>
      <c r="P3435" s="5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105.55</v>
      </c>
      <c r="P3436" s="5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</v>
      </c>
      <c r="P3437" s="5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105.9</v>
      </c>
      <c r="P3438" s="5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 s="5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104.2</v>
      </c>
      <c r="P3440" s="5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134.67833333333334</v>
      </c>
      <c r="P3441" s="5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105.2184</v>
      </c>
      <c r="P3442" s="5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102.6</v>
      </c>
      <c r="P3443" s="5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 s="5">
        <f t="shared" si="318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185.5</v>
      </c>
      <c r="P3445" s="5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 s="5">
        <f t="shared" si="318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 s="5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108.2</v>
      </c>
      <c r="P3448" s="5">
        <f t="shared" si="318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107.8</v>
      </c>
      <c r="P3449" s="5">
        <f t="shared" si="318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109.76190476190476</v>
      </c>
      <c r="P3450" s="5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170.625</v>
      </c>
      <c r="P3451" s="5">
        <f t="shared" si="318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 s="5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101.23076923076923</v>
      </c>
      <c r="P3453" s="5">
        <f t="shared" si="318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153.19999999999999</v>
      </c>
      <c r="P3454" s="5">
        <f t="shared" si="318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128.33333333333334</v>
      </c>
      <c r="P3455" s="5">
        <f t="shared" si="318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100.71428571428571</v>
      </c>
      <c r="P3456" s="5">
        <f t="shared" si="318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100.65</v>
      </c>
      <c r="P3457" s="5">
        <f t="shared" si="318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191.3</v>
      </c>
      <c r="P3458" s="5">
        <f t="shared" ref="P3458:P3521" si="324">IF($L3458=0,0,$E3458/$L3458)</f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100*$E3459/$D3459</f>
        <v>140.19999999999999</v>
      </c>
      <c r="P3459" s="5">
        <f t="shared" si="324"/>
        <v>50.981818181818184</v>
      </c>
      <c r="Q3459" t="str">
        <f t="shared" ref="Q3459:Q3522" si="326">LEFT($N3459,SEARCH("/",$N3459,1)-1)</f>
        <v>theater</v>
      </c>
      <c r="R3459" t="str">
        <f t="shared" ref="R3459:R3522" si="327">RIGHT($N3459,LEN($N3459)-SEARCH("/",$N3459,1))</f>
        <v>plays</v>
      </c>
      <c r="S3459" s="9">
        <f t="shared" ref="S3459:S3522" si="328">(J3459/86400+DATE(1970,1,1))</f>
        <v>42016.706678240742</v>
      </c>
      <c r="T3459" s="9">
        <f t="shared" ref="T3459:T3522" si="329">(I3459/86400+DATE(1970,1,1))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124.33537832310839</v>
      </c>
      <c r="P3460" s="5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126.2</v>
      </c>
      <c r="P3461" s="5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 s="5">
        <f t="shared" si="324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 s="5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 s="5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103.38</v>
      </c>
      <c r="P3465" s="5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102.3236</v>
      </c>
      <c r="P3466" s="5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 s="5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127.14285714285714</v>
      </c>
      <c r="P3468" s="5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 s="5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121.78</v>
      </c>
      <c r="P3470" s="5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113.39285714285714</v>
      </c>
      <c r="P3471" s="5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 s="5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214.6</v>
      </c>
      <c r="P3473" s="5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102.05</v>
      </c>
      <c r="P3474" s="5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 s="5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 s="5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113.33333333333333</v>
      </c>
      <c r="P3477" s="5">
        <f t="shared" si="324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 s="5">
        <f t="shared" si="324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115.33333333333333</v>
      </c>
      <c r="P3479" s="5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112.85</v>
      </c>
      <c r="P3480" s="5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127.86666666666666</v>
      </c>
      <c r="P3481" s="5">
        <f t="shared" si="324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142.66666666666666</v>
      </c>
      <c r="P3482" s="5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118.8</v>
      </c>
      <c r="P3483" s="5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138.33333333333334</v>
      </c>
      <c r="P3484" s="5">
        <f t="shared" si="324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159.9402985074627</v>
      </c>
      <c r="P3485" s="5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114.24</v>
      </c>
      <c r="P3486" s="5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100.60606060606061</v>
      </c>
      <c r="P3487" s="5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155.19999999999999</v>
      </c>
      <c r="P3488" s="5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127.75</v>
      </c>
      <c r="P3489" s="5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121.2</v>
      </c>
      <c r="P3490" s="5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112.7</v>
      </c>
      <c r="P3491" s="5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127.5</v>
      </c>
      <c r="P3492" s="5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158.19999999999999</v>
      </c>
      <c r="P3493" s="5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105.26894736842105</v>
      </c>
      <c r="P3494" s="5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 s="5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 s="5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106.86</v>
      </c>
      <c r="P3497" s="5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124.4</v>
      </c>
      <c r="P3498" s="5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108.70406189555126</v>
      </c>
      <c r="P3499" s="5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102.42424242424242</v>
      </c>
      <c r="P3500" s="5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105.5</v>
      </c>
      <c r="P3501" s="5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106.3</v>
      </c>
      <c r="P3502" s="5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100.66666666666667</v>
      </c>
      <c r="P3503" s="5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105.4</v>
      </c>
      <c r="P3504" s="5">
        <f t="shared" si="324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107.56</v>
      </c>
      <c r="P3505" s="5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 s="5">
        <f t="shared" si="324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103.76</v>
      </c>
      <c r="P3507" s="5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101.5</v>
      </c>
      <c r="P3508" s="5">
        <f t="shared" si="324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104.4</v>
      </c>
      <c r="P3509" s="5">
        <f t="shared" si="324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 s="5">
        <f t="shared" si="324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106.33333333333333</v>
      </c>
      <c r="P3511" s="5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100.55555555555556</v>
      </c>
      <c r="P3512" s="5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101.2</v>
      </c>
      <c r="P3513" s="5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 s="5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118.39285714285714</v>
      </c>
      <c r="P3515" s="5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</v>
      </c>
      <c r="P3516" s="5">
        <f t="shared" si="324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102.66666666666667</v>
      </c>
      <c r="P3517" s="5">
        <f t="shared" si="324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 s="5">
        <f t="shared" si="324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 s="5">
        <f t="shared" si="324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110.04600000000001</v>
      </c>
      <c r="P3520" s="5">
        <f t="shared" si="324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101.35</v>
      </c>
      <c r="P3521" s="5">
        <f t="shared" si="324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100.75</v>
      </c>
      <c r="P3522" s="5">
        <f t="shared" ref="P3522:P3585" si="330">IF($L3522=0,0,$E3522/$L3522)</f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100*$E3523/$D3523</f>
        <v>169.42857142857142</v>
      </c>
      <c r="P3523" s="5">
        <f t="shared" si="330"/>
        <v>45.615384615384613</v>
      </c>
      <c r="Q3523" t="str">
        <f t="shared" ref="Q3523:Q3586" si="332">LEFT($N3523,SEARCH("/",$N3523,1)-1)</f>
        <v>theater</v>
      </c>
      <c r="R3523" t="str">
        <f t="shared" ref="R3523:R3586" si="333">RIGHT($N3523,LEN($N3523)-SEARCH("/",$N3523,1))</f>
        <v>plays</v>
      </c>
      <c r="S3523" s="9">
        <f t="shared" ref="S3523:S3586" si="334">(J3523/86400+DATE(1970,1,1))</f>
        <v>41881.361342592594</v>
      </c>
      <c r="T3523" s="9">
        <f t="shared" ref="T3523:T3586" si="335">(I3523/86400+DATE(1970,1,1))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 s="5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113.65</v>
      </c>
      <c r="P3525" s="5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101.56</v>
      </c>
      <c r="P3526" s="5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 s="5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 s="5">
        <f t="shared" si="330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116.91666666666667</v>
      </c>
      <c r="P3529" s="5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101.15151515151516</v>
      </c>
      <c r="P3530" s="5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 s="5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 s="5">
        <f t="shared" si="330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 s="5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118.95833333333333</v>
      </c>
      <c r="P3534" s="5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126.2</v>
      </c>
      <c r="P3535" s="5">
        <f t="shared" si="330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156.19999999999999</v>
      </c>
      <c r="P3536" s="5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103.15</v>
      </c>
      <c r="P3537" s="5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153.33333333333334</v>
      </c>
      <c r="P3538" s="5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180.44444444444446</v>
      </c>
      <c r="P3539" s="5">
        <f t="shared" si="330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128.44999999999999</v>
      </c>
      <c r="P3540" s="5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119.66666666666667</v>
      </c>
      <c r="P3541" s="5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 s="5">
        <f t="shared" si="330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 s="5">
        <f t="shared" si="330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102.23636363636363</v>
      </c>
      <c r="P3544" s="5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104.66666666666667</v>
      </c>
      <c r="P3545" s="5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 s="5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100.4</v>
      </c>
      <c r="P3547" s="5">
        <f t="shared" si="330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102.27272727272727</v>
      </c>
      <c r="P3548" s="5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114.40928571428572</v>
      </c>
      <c r="P3549" s="5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101.9047619047619</v>
      </c>
      <c r="P3550" s="5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 s="5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104.8</v>
      </c>
      <c r="P3552" s="5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101.83333333333333</v>
      </c>
      <c r="P3553" s="5">
        <f t="shared" si="330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 s="5">
        <f t="shared" si="330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106.27272727272727</v>
      </c>
      <c r="P3555" s="5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113.4222</v>
      </c>
      <c r="P3556" s="5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 s="5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100.45454545454545</v>
      </c>
      <c r="P3558" s="5">
        <f t="shared" si="330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100.036</v>
      </c>
      <c r="P3559" s="5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 s="5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103.5</v>
      </c>
      <c r="P3561" s="5">
        <f t="shared" si="330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108.4375</v>
      </c>
      <c r="P3562" s="5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102.4</v>
      </c>
      <c r="P3563" s="5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148.88888888888889</v>
      </c>
      <c r="P3564" s="5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105.49000000000001</v>
      </c>
      <c r="P3565" s="5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100.5</v>
      </c>
      <c r="P3566" s="5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130.55555555555554</v>
      </c>
      <c r="P3567" s="5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104.75</v>
      </c>
      <c r="P3568" s="5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108.8</v>
      </c>
      <c r="P3569" s="5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</v>
      </c>
      <c r="P3570" s="5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100.48</v>
      </c>
      <c r="P3571" s="5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114.35</v>
      </c>
      <c r="P3572" s="5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122.06666666666666</v>
      </c>
      <c r="P3573" s="5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 s="5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102.8</v>
      </c>
      <c r="P3575" s="5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106.12068965517241</v>
      </c>
      <c r="P3576" s="5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101.33</v>
      </c>
      <c r="P3577" s="5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 s="5">
        <f t="shared" si="330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 s="5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100.01333333333334</v>
      </c>
      <c r="P3580" s="5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 s="5">
        <f t="shared" si="330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113.88888888888889</v>
      </c>
      <c r="P3582" s="5">
        <f t="shared" si="330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 s="5">
        <f t="shared" si="330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 s="5">
        <f t="shared" si="330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108.5</v>
      </c>
      <c r="P3585" s="5">
        <f t="shared" si="330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115.5</v>
      </c>
      <c r="P3586" s="5">
        <f t="shared" ref="P3586:P3649" si="336">IF($L3586=0,0,$E3586/$L3586)</f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100*$E3587/$D3587</f>
        <v>119.11764705882354</v>
      </c>
      <c r="P3587" s="5">
        <f t="shared" si="336"/>
        <v>176.08695652173913</v>
      </c>
      <c r="Q3587" t="str">
        <f t="shared" ref="Q3587:Q3650" si="338">LEFT($N3587,SEARCH("/",$N3587,1)-1)</f>
        <v>theater</v>
      </c>
      <c r="R3587" t="str">
        <f t="shared" ref="R3587:R3650" si="339">RIGHT($N3587,LEN($N3587)-SEARCH("/",$N3587,1))</f>
        <v>plays</v>
      </c>
      <c r="S3587" s="9">
        <f t="shared" ref="S3587:S3650" si="340">(J3587/86400+DATE(1970,1,1))</f>
        <v>41964.716319444444</v>
      </c>
      <c r="T3587" s="9">
        <f t="shared" ref="T3587:T3650" si="341">(I3587/86400+DATE(1970,1,1))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109.42666666666666</v>
      </c>
      <c r="P3588" s="5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126.6</v>
      </c>
      <c r="P3589" s="5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100.5</v>
      </c>
      <c r="P3590" s="5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127.5</v>
      </c>
      <c r="P3591" s="5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100.06</v>
      </c>
      <c r="P3592" s="5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 s="5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127.25</v>
      </c>
      <c r="P3594" s="5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110.63333333333334</v>
      </c>
      <c r="P3595" s="5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125.9375</v>
      </c>
      <c r="P3596" s="5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118.5</v>
      </c>
      <c r="P3597" s="5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107.72727272727273</v>
      </c>
      <c r="P3598" s="5">
        <f t="shared" si="336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102.6</v>
      </c>
      <c r="P3599" s="5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110.1</v>
      </c>
      <c r="P3600" s="5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 s="5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 s="5">
        <f t="shared" si="336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104.35</v>
      </c>
      <c r="P3603" s="5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100.05</v>
      </c>
      <c r="P3604" s="5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170.66666666666666</v>
      </c>
      <c r="P3605" s="5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112.83333333333333</v>
      </c>
      <c r="P3606" s="5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 s="5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130.26666666666668</v>
      </c>
      <c r="P3608" s="5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105.45454545454545</v>
      </c>
      <c r="P3609" s="5">
        <f t="shared" si="336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 s="5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153.31632653061226</v>
      </c>
      <c r="P3611" s="5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162.30000000000001</v>
      </c>
      <c r="P3612" s="5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 s="5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144.4</v>
      </c>
      <c r="P3614" s="5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 s="5">
        <f t="shared" si="336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100.8</v>
      </c>
      <c r="P3616" s="5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106.8</v>
      </c>
      <c r="P3617" s="5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124.8</v>
      </c>
      <c r="P3618" s="5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118.91891891891892</v>
      </c>
      <c r="P3619" s="5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 s="5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113</v>
      </c>
      <c r="P3621" s="5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105.19047619047619</v>
      </c>
      <c r="P3622" s="5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109.73333333333333</v>
      </c>
      <c r="P3623" s="5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100.099</v>
      </c>
      <c r="P3624" s="5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 s="5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104.93333333333334</v>
      </c>
      <c r="P3626" s="5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102.66666666666667</v>
      </c>
      <c r="P3627" s="5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101.825</v>
      </c>
      <c r="P3628" s="5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 s="5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5">
        <f t="shared" si="336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2.0000000000000001E-4</v>
      </c>
      <c r="P3631" s="5">
        <f t="shared" si="336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3.3333333333333333E-2</v>
      </c>
      <c r="P3632" s="5">
        <f t="shared" si="336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51.023391812865498</v>
      </c>
      <c r="P3633" s="5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 s="5">
        <f t="shared" si="336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35.24</v>
      </c>
      <c r="P3635" s="5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4.246666666666667</v>
      </c>
      <c r="P3636" s="5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36.457142857142856</v>
      </c>
      <c r="P3637" s="5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5">
        <f t="shared" si="336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30.866666666666667</v>
      </c>
      <c r="P3639" s="5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6.5454545454545459</v>
      </c>
      <c r="P3640" s="5">
        <f t="shared" si="336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4.0000000000000001E-3</v>
      </c>
      <c r="P3641" s="5">
        <f t="shared" si="336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</v>
      </c>
      <c r="P3642" s="5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5">
        <f t="shared" si="336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2.1428571428571428</v>
      </c>
      <c r="P3644" s="5">
        <f t="shared" si="336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5">
        <f t="shared" si="336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16.420000000000002</v>
      </c>
      <c r="P3646" s="5">
        <f t="shared" si="336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0.1</v>
      </c>
      <c r="P3647" s="5">
        <f t="shared" si="336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4.8099999999999996</v>
      </c>
      <c r="P3648" s="5">
        <f t="shared" si="336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 s="5">
        <f t="shared" si="336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100.38249999999999</v>
      </c>
      <c r="P3650" s="5">
        <f t="shared" ref="P3650:P3713" si="342">IF($L3650=0,0,$E3650/$L3650)</f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100*$E3651/$D3651</f>
        <v>104</v>
      </c>
      <c r="P3651" s="5">
        <f t="shared" si="342"/>
        <v>97.5</v>
      </c>
      <c r="Q3651" t="str">
        <f t="shared" ref="Q3651:Q3714" si="344">LEFT($N3651,SEARCH("/",$N3651,1)-1)</f>
        <v>theater</v>
      </c>
      <c r="R3651" t="str">
        <f t="shared" ref="R3651:R3714" si="345">RIGHT($N3651,LEN($N3651)-SEARCH("/",$N3651,1))</f>
        <v>plays</v>
      </c>
      <c r="S3651" s="9">
        <f t="shared" ref="S3651:S3714" si="346">(J3651/86400+DATE(1970,1,1))</f>
        <v>41780.712893518517</v>
      </c>
      <c r="T3651" s="9">
        <f t="shared" ref="T3651:T3714" si="347">(I3651/86400+DATE(1970,1,1))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 s="5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 s="5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250.66666666666666</v>
      </c>
      <c r="P3654" s="5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100.5</v>
      </c>
      <c r="P3655" s="5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174.4</v>
      </c>
      <c r="P3656" s="5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116.26</v>
      </c>
      <c r="P3657" s="5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105.82</v>
      </c>
      <c r="P3658" s="5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110.75</v>
      </c>
      <c r="P3659" s="5">
        <f t="shared" si="342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100.66666666666667</v>
      </c>
      <c r="P3660" s="5">
        <f t="shared" si="342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102.03333333333333</v>
      </c>
      <c r="P3661" s="5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 s="5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</v>
      </c>
      <c r="P3663" s="5">
        <f t="shared" si="342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101.425</v>
      </c>
      <c r="P3664" s="5">
        <f t="shared" si="342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 s="5">
        <f t="shared" si="342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109.375</v>
      </c>
      <c r="P3666" s="5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115.16129032258064</v>
      </c>
      <c r="P3667" s="5">
        <f t="shared" si="342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 s="5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103.17033333333333</v>
      </c>
      <c r="P3669" s="5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103.5</v>
      </c>
      <c r="P3670" s="5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138.19999999999999</v>
      </c>
      <c r="P3671" s="5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109.54545454545455</v>
      </c>
      <c r="P3672" s="5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100.85714285714286</v>
      </c>
      <c r="P3673" s="5">
        <f t="shared" si="342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101.53333333333333</v>
      </c>
      <c r="P3674" s="5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113.625</v>
      </c>
      <c r="P3675" s="5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 s="5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 s="5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128.75</v>
      </c>
      <c r="P3678" s="5">
        <f t="shared" si="342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102.90416666666667</v>
      </c>
      <c r="P3679" s="5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102.5</v>
      </c>
      <c r="P3680" s="5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110.1</v>
      </c>
      <c r="P3681" s="5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112.76666666666667</v>
      </c>
      <c r="P3682" s="5">
        <f t="shared" si="342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111.9</v>
      </c>
      <c r="P3683" s="5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139.19999999999999</v>
      </c>
      <c r="P3684" s="5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110.85714285714286</v>
      </c>
      <c r="P3685" s="5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139.06666666666666</v>
      </c>
      <c r="P3686" s="5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105.7</v>
      </c>
      <c r="P3687" s="5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101.42857142857143</v>
      </c>
      <c r="P3688" s="5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100.245</v>
      </c>
      <c r="P3689" s="5">
        <f t="shared" si="342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109.16666666666667</v>
      </c>
      <c r="P3690" s="5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118.33333333333333</v>
      </c>
      <c r="P3691" s="5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 s="5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127.96</v>
      </c>
      <c r="P3693" s="5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 s="5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129.12912912912913</v>
      </c>
      <c r="P3695" s="5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107.42857142857143</v>
      </c>
      <c r="P3696" s="5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100.125</v>
      </c>
      <c r="P3697" s="5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 s="5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 s="5">
        <f t="shared" si="342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110.52</v>
      </c>
      <c r="P3700" s="5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100.8</v>
      </c>
      <c r="P3701" s="5">
        <f t="shared" si="342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121.2</v>
      </c>
      <c r="P3702" s="5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100.33333333333333</v>
      </c>
      <c r="P3703" s="5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109.16666666666667</v>
      </c>
      <c r="P3704" s="5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123.42857142857143</v>
      </c>
      <c r="P3705" s="5">
        <f t="shared" si="342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136.33666666666667</v>
      </c>
      <c r="P3706" s="5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103.46657233816767</v>
      </c>
      <c r="P3707" s="5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121.33333333333333</v>
      </c>
      <c r="P3708" s="5">
        <f t="shared" si="342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 s="5">
        <f t="shared" si="342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 s="5">
        <f t="shared" si="342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108.25</v>
      </c>
      <c r="P3711" s="5">
        <f t="shared" si="342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141.15384615384616</v>
      </c>
      <c r="P3712" s="5">
        <f t="shared" si="342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114</v>
      </c>
      <c r="P3713" s="5">
        <f t="shared" si="342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153.73333333333332</v>
      </c>
      <c r="P3714" s="5">
        <f t="shared" ref="P3714:P3777" si="348">IF($L3714=0,0,$E3714/$L3714)</f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100*$E3715/$D3715</f>
        <v>101.5</v>
      </c>
      <c r="P3715" s="5">
        <f t="shared" si="348"/>
        <v>106.84210526315789</v>
      </c>
      <c r="Q3715" t="str">
        <f t="shared" ref="Q3715:Q3778" si="350">LEFT($N3715,SEARCH("/",$N3715,1)-1)</f>
        <v>theater</v>
      </c>
      <c r="R3715" t="str">
        <f t="shared" ref="R3715:R3778" si="351">RIGHT($N3715,LEN($N3715)-SEARCH("/",$N3715,1))</f>
        <v>plays</v>
      </c>
      <c r="S3715" s="9">
        <f t="shared" ref="S3715:S3778" si="352">(J3715/86400+DATE(1970,1,1))</f>
        <v>42505.738032407404</v>
      </c>
      <c r="T3715" s="9">
        <f t="shared" ref="T3715:T3778" si="353">(I3715/86400+DATE(1970,1,1))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102.35</v>
      </c>
      <c r="P3716" s="5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102.57142857142857</v>
      </c>
      <c r="P3717" s="5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155.75</v>
      </c>
      <c r="P3718" s="5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100.75</v>
      </c>
      <c r="P3719" s="5">
        <f t="shared" si="348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239.4</v>
      </c>
      <c r="P3720" s="5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 s="5">
        <f t="shared" si="348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104.51515151515152</v>
      </c>
      <c r="P3722" s="5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100.8</v>
      </c>
      <c r="P3723" s="5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111.2</v>
      </c>
      <c r="P3724" s="5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102.04444444444445</v>
      </c>
      <c r="P3725" s="5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102.54767441860466</v>
      </c>
      <c r="P3726" s="5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 s="5">
        <f t="shared" si="348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338.70588235294116</v>
      </c>
      <c r="P3728" s="5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100.75</v>
      </c>
      <c r="P3729" s="5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</v>
      </c>
      <c r="P3730" s="5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</v>
      </c>
      <c r="P3731" s="5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 s="5">
        <f t="shared" si="348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11.272727272727273</v>
      </c>
      <c r="P3733" s="5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15.411764705882353</v>
      </c>
      <c r="P3734" s="5">
        <f t="shared" si="348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5">
        <f t="shared" si="348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28.466666666666665</v>
      </c>
      <c r="P3736" s="5">
        <f t="shared" si="348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13.333333333333334</v>
      </c>
      <c r="P3737" s="5">
        <f t="shared" si="348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0.66666666666666663</v>
      </c>
      <c r="P3738" s="5">
        <f t="shared" si="348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21.428571428571427</v>
      </c>
      <c r="P3739" s="5">
        <f t="shared" si="348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 s="5">
        <f t="shared" si="348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20.125</v>
      </c>
      <c r="P3741" s="5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17.899999999999999</v>
      </c>
      <c r="P3742" s="5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5">
        <f t="shared" si="348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 s="5">
        <f t="shared" si="348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5">
        <f t="shared" si="348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5">
        <f t="shared" si="348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 s="5">
        <f t="shared" si="348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</v>
      </c>
      <c r="P3748" s="5">
        <f t="shared" si="348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 s="5">
        <f t="shared" si="348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103.52</v>
      </c>
      <c r="P3750" s="5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 s="5">
        <f t="shared" si="348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100.45</v>
      </c>
      <c r="P3752" s="5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132.6</v>
      </c>
      <c r="P3753" s="5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113</v>
      </c>
      <c r="P3754" s="5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103.34</v>
      </c>
      <c r="P3755" s="5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 s="5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129.63636363636363</v>
      </c>
      <c r="P3757" s="5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101.11111111111111</v>
      </c>
      <c r="P3758" s="5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108.51428571428572</v>
      </c>
      <c r="P3759" s="5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102.33333333333333</v>
      </c>
      <c r="P3760" s="5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110.24425000000001</v>
      </c>
      <c r="P3761" s="5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101.01540000000001</v>
      </c>
      <c r="P3762" s="5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 s="5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106.24</v>
      </c>
      <c r="P3764" s="5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 s="5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 s="5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113.45714285714286</v>
      </c>
      <c r="P3767" s="5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102.65009999999999</v>
      </c>
      <c r="P3768" s="5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116.75</v>
      </c>
      <c r="P3769" s="5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107.65274999999998</v>
      </c>
      <c r="P3770" s="5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 s="5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 s="5">
        <f t="shared" si="348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 s="5">
        <f t="shared" si="348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110.2</v>
      </c>
      <c r="P3774" s="5">
        <f t="shared" si="348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108.2</v>
      </c>
      <c r="P3775" s="5">
        <f t="shared" si="348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 s="5">
        <f t="shared" si="348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100.25</v>
      </c>
      <c r="P3777" s="5">
        <f t="shared" si="348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106.71250000000001</v>
      </c>
      <c r="P3778" s="5">
        <f t="shared" ref="P3778:P3841" si="354">IF($L3778=0,0,$E3778/$L3778)</f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100*$E3779/$D3779</f>
        <v>143.19999999999999</v>
      </c>
      <c r="P3779" s="5">
        <f t="shared" si="354"/>
        <v>48.542372881355931</v>
      </c>
      <c r="Q3779" t="str">
        <f t="shared" ref="Q3779:Q3842" si="356">LEFT($N3779,SEARCH("/",$N3779,1)-1)</f>
        <v>theater</v>
      </c>
      <c r="R3779" t="str">
        <f t="shared" ref="R3779:R3842" si="357">RIGHT($N3779,LEN($N3779)-SEARCH("/",$N3779,1))</f>
        <v>musical</v>
      </c>
      <c r="S3779" s="9">
        <f t="shared" ref="S3779:S3842" si="358">(J3779/86400+DATE(1970,1,1))</f>
        <v>41887.111354166671</v>
      </c>
      <c r="T3779" s="9">
        <f t="shared" ref="T3779:T3842" si="359">(I3779/86400+DATE(1970,1,1))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105.04166666666667</v>
      </c>
      <c r="P3780" s="5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103.98</v>
      </c>
      <c r="P3781" s="5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 s="5">
        <f t="shared" si="354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109.66666666666667</v>
      </c>
      <c r="P3783" s="5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101.75</v>
      </c>
      <c r="P3784" s="5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128.91666666666666</v>
      </c>
      <c r="P3785" s="5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115</v>
      </c>
      <c r="P3786" s="5">
        <f t="shared" si="354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150.75</v>
      </c>
      <c r="P3787" s="5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110.96666666666667</v>
      </c>
      <c r="P3788" s="5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100.28571428571429</v>
      </c>
      <c r="P3789" s="5">
        <f t="shared" si="354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0.66666666666666663</v>
      </c>
      <c r="P3790" s="5">
        <f t="shared" si="354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</v>
      </c>
      <c r="P3791" s="5">
        <f t="shared" si="354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5">
        <f t="shared" si="354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5">
        <f t="shared" si="354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0.28000000000000003</v>
      </c>
      <c r="P3794" s="5">
        <f t="shared" si="354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59.657142857142858</v>
      </c>
      <c r="P3795" s="5">
        <f t="shared" si="354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 s="5">
        <f t="shared" si="354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1.6666666666666667</v>
      </c>
      <c r="P3797" s="5">
        <f t="shared" si="354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4.4444444444444444E-3</v>
      </c>
      <c r="P3798" s="5">
        <f t="shared" si="354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89.666666666666671</v>
      </c>
      <c r="P3799" s="5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1.4642857142857142</v>
      </c>
      <c r="P3800" s="5">
        <f t="shared" si="354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4.0199999999999996</v>
      </c>
      <c r="P3801" s="5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4.0045454545454549</v>
      </c>
      <c r="P3802" s="5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8.52</v>
      </c>
      <c r="P3803" s="5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5">
        <f t="shared" si="354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19.649999999999999</v>
      </c>
      <c r="P3805" s="5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5">
        <f t="shared" si="354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2E-3</v>
      </c>
      <c r="P3807" s="5">
        <f t="shared" si="354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6.6666666666666666E-2</v>
      </c>
      <c r="P3808" s="5">
        <f t="shared" si="354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30.333333333333332</v>
      </c>
      <c r="P3809" s="5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 s="5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101.25</v>
      </c>
      <c r="P3811" s="5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121.73333333333333</v>
      </c>
      <c r="P3812" s="5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 s="5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109.55</v>
      </c>
      <c r="P3814" s="5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100.95190476190474</v>
      </c>
      <c r="P3815" s="5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140.13333333333333</v>
      </c>
      <c r="P3816" s="5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100.001</v>
      </c>
      <c r="P3817" s="5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119.238</v>
      </c>
      <c r="P3818" s="5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107.25</v>
      </c>
      <c r="P3819" s="5">
        <f t="shared" si="354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228</v>
      </c>
      <c r="P3820" s="5">
        <f t="shared" si="354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106.4</v>
      </c>
      <c r="P3821" s="5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143.33333333333334</v>
      </c>
      <c r="P3822" s="5">
        <f t="shared" si="354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104.54285714285714</v>
      </c>
      <c r="P3823" s="5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110.02</v>
      </c>
      <c r="P3824" s="5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 s="5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 s="5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105.42</v>
      </c>
      <c r="P3827" s="5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119.16666666666667</v>
      </c>
      <c r="P3828" s="5">
        <f t="shared" si="354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152.66666666666666</v>
      </c>
      <c r="P3829" s="5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 s="5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100.2</v>
      </c>
      <c r="P3831" s="5">
        <f t="shared" si="354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 s="5">
        <f t="shared" si="354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106.02200000000001</v>
      </c>
      <c r="P3833" s="5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104.66666666666667</v>
      </c>
      <c r="P3834" s="5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116.66666666666667</v>
      </c>
      <c r="P3835" s="5">
        <f t="shared" si="354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109.03333333333333</v>
      </c>
      <c r="P3836" s="5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 s="5">
        <f t="shared" si="354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112.5</v>
      </c>
      <c r="P3838" s="5">
        <f t="shared" si="354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102.1</v>
      </c>
      <c r="P3839" s="5">
        <f t="shared" si="354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100.824</v>
      </c>
      <c r="P3840" s="5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101.25</v>
      </c>
      <c r="P3841" s="5">
        <f t="shared" si="354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 s="5">
        <f t="shared" ref="P3842:P3905" si="360">IF($L3842=0,0,$E3842/$L3842)</f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100*$E3843/$D3843</f>
        <v>8.7200000000000006</v>
      </c>
      <c r="P3843" s="5">
        <f t="shared" si="360"/>
        <v>25.647058823529413</v>
      </c>
      <c r="Q3843" t="str">
        <f t="shared" ref="Q3843:Q3906" si="362">LEFT($N3843,SEARCH("/",$N3843,1)-1)</f>
        <v>theater</v>
      </c>
      <c r="R3843" t="str">
        <f t="shared" ref="R3843:R3906" si="363">RIGHT($N3843,LEN($N3843)-SEARCH("/",$N3843,1))</f>
        <v>plays</v>
      </c>
      <c r="S3843" s="9">
        <f t="shared" ref="S3843:S3906" si="364">(J3843/86400+DATE(1970,1,1))</f>
        <v>41780.785729166666</v>
      </c>
      <c r="T3843" s="9">
        <f t="shared" ref="T3843:T3906" si="365">(I3843/86400+DATE(1970,1,1))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21.94</v>
      </c>
      <c r="P3844" s="5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21.3</v>
      </c>
      <c r="P3845" s="5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41.489795918367349</v>
      </c>
      <c r="P3846" s="5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2.105</v>
      </c>
      <c r="P3847" s="5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</v>
      </c>
      <c r="P3848" s="5">
        <f t="shared" si="360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16.161904761904761</v>
      </c>
      <c r="P3849" s="5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16.376923076923077</v>
      </c>
      <c r="P3850" s="5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</v>
      </c>
      <c r="P3851" s="5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3.8</v>
      </c>
      <c r="P3852" s="5">
        <f t="shared" si="360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34.08</v>
      </c>
      <c r="P3853" s="5">
        <f t="shared" si="360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0.2</v>
      </c>
      <c r="P3854" s="5">
        <f t="shared" si="360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2.5999999999999999E-2</v>
      </c>
      <c r="P3855" s="5">
        <f t="shared" si="360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16.254545454545454</v>
      </c>
      <c r="P3856" s="5">
        <f t="shared" si="360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</v>
      </c>
      <c r="P3857" s="5">
        <f t="shared" si="360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0.02</v>
      </c>
      <c r="P3858" s="5">
        <f t="shared" si="360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5.2</v>
      </c>
      <c r="P3859" s="5">
        <f t="shared" si="360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 s="5">
        <f t="shared" si="360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0.04</v>
      </c>
      <c r="P3861" s="5">
        <f t="shared" si="360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17.666666666666668</v>
      </c>
      <c r="P3862" s="5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 s="5">
        <f t="shared" si="360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1.3333333333333334E-2</v>
      </c>
      <c r="P3864" s="5">
        <f t="shared" si="360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5">
        <f t="shared" si="360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</v>
      </c>
      <c r="P3866" s="5">
        <f t="shared" si="360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26.937422295897225</v>
      </c>
      <c r="P3867" s="5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0.55000000000000004</v>
      </c>
      <c r="P3868" s="5">
        <f t="shared" si="360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12.55</v>
      </c>
      <c r="P3869" s="5">
        <f t="shared" si="360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0.2</v>
      </c>
      <c r="P3870" s="5">
        <f t="shared" si="360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3.4474868431088401</v>
      </c>
      <c r="P3871" s="5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 s="5">
        <f t="shared" si="360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2.6666666666666665</v>
      </c>
      <c r="P3873" s="5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5">
        <f t="shared" si="360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5">
        <f t="shared" si="360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5">
        <f t="shared" si="360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5">
        <f t="shared" si="360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52.794871794871796</v>
      </c>
      <c r="P3878" s="5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4.9640000000000004</v>
      </c>
      <c r="P3879" s="5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5.5555555555555552E-2</v>
      </c>
      <c r="P3880" s="5">
        <f t="shared" si="360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5">
        <f t="shared" si="360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13.066666666666666</v>
      </c>
      <c r="P3882" s="5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 s="5">
        <f t="shared" si="360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5">
        <f t="shared" si="360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5">
        <f t="shared" si="360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5">
        <f t="shared" si="360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5">
        <f t="shared" si="360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5">
        <f t="shared" si="360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</v>
      </c>
      <c r="P3889" s="5">
        <f t="shared" si="360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27.1</v>
      </c>
      <c r="P3890" s="5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1.4750000000000001</v>
      </c>
      <c r="P3891" s="5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16.826666666666668</v>
      </c>
      <c r="P3892" s="5">
        <f t="shared" si="360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32.5</v>
      </c>
      <c r="P3893" s="5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5">
        <f t="shared" si="360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21.55</v>
      </c>
      <c r="P3895" s="5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3.4666666666666668</v>
      </c>
      <c r="P3896" s="5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 s="5">
        <f t="shared" si="360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10.625</v>
      </c>
      <c r="P3898" s="5">
        <f t="shared" si="360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17.600000000000001</v>
      </c>
      <c r="P3899" s="5">
        <f t="shared" si="360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32.56</v>
      </c>
      <c r="P3900" s="5">
        <f t="shared" si="360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</v>
      </c>
      <c r="P3901" s="5">
        <f t="shared" si="360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5.4</v>
      </c>
      <c r="P3902" s="5">
        <f t="shared" si="360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0.83333333333333337</v>
      </c>
      <c r="P3903" s="5">
        <f t="shared" si="360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48.833333333333336</v>
      </c>
      <c r="P3904" s="5">
        <f t="shared" si="360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5">
        <f t="shared" si="360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0.03</v>
      </c>
      <c r="P3906" s="5">
        <f t="shared" ref="P3906:P3969" si="366">IF($L3906=0,0,$E3906/$L3906)</f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100*$E3907/$D3907</f>
        <v>11.533333333333333</v>
      </c>
      <c r="P3907" s="5">
        <f t="shared" si="366"/>
        <v>24.714285714285715</v>
      </c>
      <c r="Q3907" t="str">
        <f t="shared" ref="Q3907:Q3970" si="368">LEFT($N3907,SEARCH("/",$N3907,1)-1)</f>
        <v>theater</v>
      </c>
      <c r="R3907" t="str">
        <f t="shared" ref="R3907:R3970" si="369">RIGHT($N3907,LEN($N3907)-SEARCH("/",$N3907,1))</f>
        <v>plays</v>
      </c>
      <c r="S3907" s="9">
        <f t="shared" ref="S3907:S3970" si="370">(J3907/86400+DATE(1970,1,1))</f>
        <v>42124.623877314814</v>
      </c>
      <c r="T3907" s="9">
        <f t="shared" ref="T3907:T3970" si="371">(I3907/86400+DATE(1970,1,1))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67.333333333333329</v>
      </c>
      <c r="P3908" s="5">
        <f t="shared" si="366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15.3</v>
      </c>
      <c r="P3909" s="5">
        <f t="shared" si="366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8.6666666666666661</v>
      </c>
      <c r="P3910" s="5">
        <f t="shared" si="366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0.22500000000000001</v>
      </c>
      <c r="P3911" s="5">
        <f t="shared" si="366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3.0833333333333335</v>
      </c>
      <c r="P3912" s="5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37.412500000000001</v>
      </c>
      <c r="P3913" s="5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6.6666666666666671E-3</v>
      </c>
      <c r="P3914" s="5">
        <f t="shared" si="366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 s="5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36.36</v>
      </c>
      <c r="P3916" s="5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0.33333333333333331</v>
      </c>
      <c r="P3917" s="5">
        <f t="shared" si="366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5">
        <f t="shared" si="366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0.2857142857142857</v>
      </c>
      <c r="P3919" s="5">
        <f t="shared" si="366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0.2</v>
      </c>
      <c r="P3920" s="5">
        <f t="shared" si="366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1.8</v>
      </c>
      <c r="P3921" s="5">
        <f t="shared" si="366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5.4</v>
      </c>
      <c r="P3922" s="5">
        <f t="shared" si="366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5">
        <f t="shared" si="366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8.1333333333333329</v>
      </c>
      <c r="P3924" s="5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12.034782608695652</v>
      </c>
      <c r="P3925" s="5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15.266666666666667</v>
      </c>
      <c r="P3926" s="5">
        <f t="shared" si="366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 s="5">
        <f t="shared" si="366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0.3</v>
      </c>
      <c r="P3928" s="5">
        <f t="shared" si="366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 s="5">
        <f t="shared" si="366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13.02</v>
      </c>
      <c r="P3930" s="5">
        <f t="shared" si="366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2.2650000000000001</v>
      </c>
      <c r="P3931" s="5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5">
        <f t="shared" si="366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5">
        <f t="shared" si="366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8.3333333333333332E-3</v>
      </c>
      <c r="P3934" s="5">
        <f t="shared" si="366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15.742857142857142</v>
      </c>
      <c r="P3935" s="5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 s="5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43.833333333333336</v>
      </c>
      <c r="P3937" s="5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5">
        <f t="shared" si="366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86.135181975736572</v>
      </c>
      <c r="P3939" s="5">
        <f t="shared" si="366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12.196620583717358</v>
      </c>
      <c r="P3940" s="5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0.1</v>
      </c>
      <c r="P3941" s="5">
        <f t="shared" si="366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0.22</v>
      </c>
      <c r="P3942" s="5">
        <f t="shared" si="366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0.90909090909090906</v>
      </c>
      <c r="P3943" s="5">
        <f t="shared" si="366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5">
        <f t="shared" si="366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35.64</v>
      </c>
      <c r="P3945" s="5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5">
        <f t="shared" si="366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0.25</v>
      </c>
      <c r="P3947" s="5">
        <f t="shared" si="366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</v>
      </c>
      <c r="P3948" s="5">
        <f t="shared" si="366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3.3666666666666667</v>
      </c>
      <c r="P3949" s="5">
        <f t="shared" si="366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5">
        <f t="shared" si="366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15.77</v>
      </c>
      <c r="P3951" s="5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0.625</v>
      </c>
      <c r="P3952" s="5">
        <f t="shared" si="366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5.0000000000000001E-4</v>
      </c>
      <c r="P3953" s="5">
        <f t="shared" si="366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9.6153846153846159E-2</v>
      </c>
      <c r="P3954" s="5">
        <f t="shared" si="366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5">
        <f t="shared" si="366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5">
        <f t="shared" si="366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24.285714285714285</v>
      </c>
      <c r="P3957" s="5">
        <f t="shared" si="366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5">
        <f t="shared" si="366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2.5000000000000001E-2</v>
      </c>
      <c r="P3959" s="5">
        <f t="shared" si="366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32.049999999999997</v>
      </c>
      <c r="P3960" s="5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24.333333333333332</v>
      </c>
      <c r="P3961" s="5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1.5</v>
      </c>
      <c r="P3962" s="5">
        <f t="shared" si="366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0.42</v>
      </c>
      <c r="P3963" s="5">
        <f t="shared" si="366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3.2142857142857144</v>
      </c>
      <c r="P3964" s="5">
        <f t="shared" si="366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5">
        <f t="shared" si="366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</v>
      </c>
      <c r="P3966" s="5">
        <f t="shared" si="366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14.25</v>
      </c>
      <c r="P3967" s="5">
        <f t="shared" si="366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0.6</v>
      </c>
      <c r="P3968" s="5">
        <f t="shared" si="366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24.117647058823529</v>
      </c>
      <c r="P3969" s="5">
        <f t="shared" si="366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10.54</v>
      </c>
      <c r="P3970" s="5">
        <f t="shared" ref="P3970:P4033" si="372">IF($L3970=0,0,$E3970/$L3970)</f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100*$E3971/$D3971</f>
        <v>7.4690265486725664</v>
      </c>
      <c r="P3971" s="5">
        <f t="shared" si="372"/>
        <v>35.166666666666664</v>
      </c>
      <c r="Q3971" t="str">
        <f t="shared" ref="Q3971:Q4034" si="374">LEFT($N3971,SEARCH("/",$N3971,1)-1)</f>
        <v>theater</v>
      </c>
      <c r="R3971" t="str">
        <f t="shared" ref="R3971:R4034" si="375">RIGHT($N3971,LEN($N3971)-SEARCH("/",$N3971,1))</f>
        <v>plays</v>
      </c>
      <c r="S3971" s="9">
        <f t="shared" ref="S3971:S4034" si="376">(J3971/86400+DATE(1970,1,1))</f>
        <v>42601.854699074072</v>
      </c>
      <c r="T3971" s="9">
        <f t="shared" ref="T3971:T4034" si="377">(I3971/86400+DATE(1970,1,1))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7.3333333333333334E-2</v>
      </c>
      <c r="P3972" s="5">
        <f t="shared" si="372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0.97142857142857142</v>
      </c>
      <c r="P3973" s="5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21.1</v>
      </c>
      <c r="P3974" s="5">
        <f t="shared" si="372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78.099999999999994</v>
      </c>
      <c r="P3975" s="5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 s="5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5">
        <f t="shared" si="372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47.692307692307693</v>
      </c>
      <c r="P3978" s="5">
        <f t="shared" si="372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</v>
      </c>
      <c r="P3979" s="5">
        <f t="shared" si="372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10.7</v>
      </c>
      <c r="P3980" s="5">
        <f t="shared" si="372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</v>
      </c>
      <c r="P3981" s="5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 s="5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</v>
      </c>
      <c r="P3983" s="5">
        <f t="shared" si="372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 s="5">
        <f t="shared" si="372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34.802513464991023</v>
      </c>
      <c r="P3985" s="5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</v>
      </c>
      <c r="P3986" s="5">
        <f t="shared" si="372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32.049999999999997</v>
      </c>
      <c r="P3987" s="5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</v>
      </c>
      <c r="P3988" s="5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37.75</v>
      </c>
      <c r="P3989" s="5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</v>
      </c>
      <c r="P3990" s="5">
        <f t="shared" si="372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5">
        <f t="shared" si="372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</v>
      </c>
      <c r="P3992" s="5">
        <f t="shared" si="372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 s="5">
        <f t="shared" si="372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</v>
      </c>
      <c r="P3994" s="5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6.0000000000000001E-3</v>
      </c>
      <c r="P3995" s="5">
        <f t="shared" si="372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0.25</v>
      </c>
      <c r="P3996" s="5">
        <f t="shared" si="372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 s="5">
        <f t="shared" si="372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16.566666666666666</v>
      </c>
      <c r="P3998" s="5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5">
        <f t="shared" si="372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57.2</v>
      </c>
      <c r="P4000" s="5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16.514285714285716</v>
      </c>
      <c r="P4001" s="5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0.125</v>
      </c>
      <c r="P4002" s="5">
        <f t="shared" si="372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37.75</v>
      </c>
      <c r="P4003" s="5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</v>
      </c>
      <c r="P4004" s="5">
        <f t="shared" si="372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10.050000000000001</v>
      </c>
      <c r="P4005" s="5">
        <f t="shared" si="372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0.2</v>
      </c>
      <c r="P4006" s="5">
        <f t="shared" si="372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1.3333333333333333</v>
      </c>
      <c r="P4007" s="5">
        <f t="shared" si="372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6.6666666666666671E-3</v>
      </c>
      <c r="P4008" s="5">
        <f t="shared" si="372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0.25</v>
      </c>
      <c r="P4009" s="5">
        <f t="shared" si="372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 s="5">
        <f t="shared" si="372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3.8860103626943006</v>
      </c>
      <c r="P4011" s="5">
        <f t="shared" si="372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24.194444444444443</v>
      </c>
      <c r="P4012" s="5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7.6</v>
      </c>
      <c r="P4013" s="5">
        <f t="shared" si="372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5">
        <f t="shared" si="372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1.3</v>
      </c>
      <c r="P4015" s="5">
        <f t="shared" si="372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5">
        <f t="shared" si="372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1.4285714285714285E-2</v>
      </c>
      <c r="P4017" s="5">
        <f t="shared" si="372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</v>
      </c>
      <c r="P4018" s="5">
        <f t="shared" si="372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</v>
      </c>
      <c r="P4019" s="5">
        <f t="shared" si="372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8.6666666666666661</v>
      </c>
      <c r="P4020" s="5">
        <f t="shared" si="372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0.82857142857142863</v>
      </c>
      <c r="P4021" s="5">
        <f t="shared" si="372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16.666666666666668</v>
      </c>
      <c r="P4022" s="5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0.83333333333333337</v>
      </c>
      <c r="P4023" s="5">
        <f t="shared" si="372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69.561111111111117</v>
      </c>
      <c r="P4024" s="5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5">
        <f t="shared" si="372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</v>
      </c>
      <c r="P4026" s="5">
        <f t="shared" si="372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 s="5">
        <f t="shared" si="372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5">
        <f t="shared" si="372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</v>
      </c>
      <c r="P4029" s="5">
        <f t="shared" si="372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28.05</v>
      </c>
      <c r="P4030" s="5">
        <f t="shared" si="372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5">
        <f t="shared" si="372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 s="5">
        <f t="shared" si="372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5">
        <f t="shared" si="372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6.8287037037037033</v>
      </c>
      <c r="P4034" s="5">
        <f t="shared" ref="P4034:P4097" si="378">IF($L4034=0,0,$E4034/$L4034)</f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100*$E4035/$D4035</f>
        <v>25.698702928870294</v>
      </c>
      <c r="P4035" s="5">
        <f t="shared" si="378"/>
        <v>65.340319148936175</v>
      </c>
      <c r="Q4035" t="str">
        <f t="shared" ref="Q4035:Q4098" si="380">LEFT($N4035,SEARCH("/",$N4035,1)-1)</f>
        <v>theater</v>
      </c>
      <c r="R4035" t="str">
        <f t="shared" ref="R4035:R4098" si="381">RIGHT($N4035,LEN($N4035)-SEARCH("/",$N4035,1))</f>
        <v>plays</v>
      </c>
      <c r="S4035" s="9">
        <f t="shared" ref="S4035:S4098" si="382">(J4035/86400+DATE(1970,1,1))</f>
        <v>42614.268796296295</v>
      </c>
      <c r="T4035" s="9">
        <f t="shared" ref="T4035:T4098" si="383">(I4035/86400+DATE(1970,1,1))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1.4814814814814814</v>
      </c>
      <c r="P4036" s="5">
        <f t="shared" si="378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36.85</v>
      </c>
      <c r="P4037" s="5">
        <f t="shared" si="378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47.05</v>
      </c>
      <c r="P4038" s="5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11.428571428571429</v>
      </c>
      <c r="P4039" s="5">
        <f t="shared" si="378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12.04</v>
      </c>
      <c r="P4040" s="5">
        <f t="shared" si="378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 s="5">
        <f t="shared" si="378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31.25</v>
      </c>
      <c r="P4042" s="5">
        <f t="shared" si="378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0.42</v>
      </c>
      <c r="P4043" s="5">
        <f t="shared" si="378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0.21</v>
      </c>
      <c r="P4044" s="5">
        <f t="shared" si="378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5">
        <f t="shared" si="378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37.5</v>
      </c>
      <c r="P4046" s="5">
        <f t="shared" si="378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0.02</v>
      </c>
      <c r="P4047" s="5">
        <f t="shared" si="378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8.2142857142857135</v>
      </c>
      <c r="P4048" s="5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2.2000000000000002</v>
      </c>
      <c r="P4049" s="5">
        <f t="shared" si="378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17.652941176470588</v>
      </c>
      <c r="P4050" s="5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0.08</v>
      </c>
      <c r="P4051" s="5">
        <f t="shared" si="378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6.6666666666666666E-2</v>
      </c>
      <c r="P4052" s="5">
        <f t="shared" si="378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5">
        <f t="shared" si="378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37.533333333333331</v>
      </c>
      <c r="P4054" s="5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 s="5">
        <f t="shared" si="378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5">
        <f t="shared" si="378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17.62</v>
      </c>
      <c r="P4057" s="5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 s="5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22.142857142857142</v>
      </c>
      <c r="P4059" s="5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2.5333333333333332</v>
      </c>
      <c r="P4060" s="5">
        <f t="shared" si="378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</v>
      </c>
      <c r="P4061" s="5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</v>
      </c>
      <c r="P4062" s="5">
        <f t="shared" si="378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5">
        <f t="shared" si="378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2.4500000000000002</v>
      </c>
      <c r="P4064" s="5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1.4210526315789473</v>
      </c>
      <c r="P4065" s="5">
        <f t="shared" si="378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19.25</v>
      </c>
      <c r="P4066" s="5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0.67500000000000004</v>
      </c>
      <c r="P4067" s="5">
        <f t="shared" si="378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0.16666666666666666</v>
      </c>
      <c r="P4068" s="5">
        <f t="shared" si="378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60.9</v>
      </c>
      <c r="P4069" s="5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1.0000000000000002</v>
      </c>
      <c r="P4070" s="5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34.4</v>
      </c>
      <c r="P4071" s="5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16.5</v>
      </c>
      <c r="P4072" s="5">
        <f t="shared" si="378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5">
        <f t="shared" si="378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0.4</v>
      </c>
      <c r="P4074" s="5">
        <f t="shared" si="378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</v>
      </c>
      <c r="P4075" s="5">
        <f t="shared" si="378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26.727272727272727</v>
      </c>
      <c r="P4076" s="5">
        <f t="shared" si="378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28.8</v>
      </c>
      <c r="P4077" s="5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5">
        <f t="shared" si="378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8.9</v>
      </c>
      <c r="P4079" s="5">
        <f t="shared" si="378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5">
        <f t="shared" si="378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0.16666666666666666</v>
      </c>
      <c r="P4081" s="5">
        <f t="shared" si="378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5">
        <f t="shared" si="378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15.737410071942445</v>
      </c>
      <c r="P4083" s="5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 s="5">
        <f t="shared" si="378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21.685714285714287</v>
      </c>
      <c r="P4085" s="5">
        <f t="shared" si="378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0.33333333333333331</v>
      </c>
      <c r="P4086" s="5">
        <f t="shared" si="378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0.2857142857142857</v>
      </c>
      <c r="P4087" s="5">
        <f t="shared" si="378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</v>
      </c>
      <c r="P4088" s="5">
        <f t="shared" si="378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5">
        <f t="shared" si="378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10.8</v>
      </c>
      <c r="P4090" s="5">
        <f t="shared" si="378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</v>
      </c>
      <c r="P4091" s="5">
        <f t="shared" si="378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</v>
      </c>
      <c r="P4092" s="5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12.75</v>
      </c>
      <c r="P4093" s="5">
        <f t="shared" si="378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1.8181818181818181E-2</v>
      </c>
      <c r="P4094" s="5">
        <f t="shared" si="378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</v>
      </c>
      <c r="P4095" s="5">
        <f t="shared" si="378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36.5</v>
      </c>
      <c r="P4096" s="5">
        <f t="shared" si="378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2.6666666666666665</v>
      </c>
      <c r="P4097" s="5">
        <f t="shared" si="378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11.428571428571429</v>
      </c>
      <c r="P4098" s="5">
        <f t="shared" ref="P4098:P4110" si="384">IF($L4098=0,0,$E4098/$L4098)</f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100*$E4099/$D4099</f>
        <v>0</v>
      </c>
      <c r="P4099" s="5">
        <f t="shared" si="384"/>
        <v>0</v>
      </c>
      <c r="Q4099" t="str">
        <f t="shared" ref="Q4099:Q4115" si="386">LEFT($N4099,SEARCH("/",$N4099,1)-1)</f>
        <v>theater</v>
      </c>
      <c r="R4099" t="str">
        <f t="shared" ref="R4099:R4115" si="387">RIGHT($N4099,LEN($N4099)-SEARCH("/",$N4099,1))</f>
        <v>plays</v>
      </c>
      <c r="S4099" s="9">
        <f t="shared" ref="S4099:S4115" si="388">(J4099/86400+DATE(1970,1,1))</f>
        <v>42344.824502314819</v>
      </c>
      <c r="T4099" s="9">
        <f t="shared" ref="T4099:T4115" si="389">(I4099/86400+DATE(1970,1,1))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5">
        <f t="shared" si="384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</v>
      </c>
      <c r="P4101" s="5">
        <f t="shared" si="384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5">
        <f t="shared" si="384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5">
        <f t="shared" si="384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27.4</v>
      </c>
      <c r="P4104" s="5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 s="5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21.366666666666667</v>
      </c>
      <c r="P4106" s="5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6.9696969696969697</v>
      </c>
      <c r="P4107" s="5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70.599999999999994</v>
      </c>
      <c r="P4108" s="5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2.0499999999999998</v>
      </c>
      <c r="P4109" s="5">
        <f t="shared" si="384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</v>
      </c>
      <c r="P4110" s="5">
        <f t="shared" si="384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5">
        <f>IF($L4111=0,0,$E4111/$L4111)</f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28.666666666666668</v>
      </c>
      <c r="P4112" s="5">
        <f t="shared" ref="P4112:P4115" si="390">IF($L4112=0,0,$E4112/$L4112)</f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3.1333333333333333</v>
      </c>
      <c r="P4113" s="5">
        <f t="shared" si="390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0.04</v>
      </c>
      <c r="P4114" s="5">
        <f t="shared" si="390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0.2</v>
      </c>
      <c r="P4115" s="5">
        <f t="shared" si="390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59" priority="2" operator="containsText" text="live">
      <formula>NOT(ISERROR(SEARCH("live",F2)))</formula>
    </cfRule>
    <cfRule type="containsText" dxfId="58" priority="3" operator="containsText" text="canceled">
      <formula>NOT(ISERROR(SEARCH("canceled",F2)))</formula>
    </cfRule>
    <cfRule type="containsText" dxfId="57" priority="4" operator="containsText" text="successful">
      <formula>NOT(ISERROR(SEARCH("successful",F2)))</formula>
    </cfRule>
    <cfRule type="containsText" dxfId="56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001B-7861-4672-8459-0EBD4A7CDFEE}">
  <dimension ref="A1:F14"/>
  <sheetViews>
    <sheetView topLeftCell="D1" workbookViewId="0">
      <selection activeCell="F12" sqref="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6" t="s">
        <v>8223</v>
      </c>
      <c r="B1" t="s">
        <v>8366</v>
      </c>
    </row>
    <row r="3" spans="1:6" x14ac:dyDescent="0.25">
      <c r="A3" s="6" t="s">
        <v>8354</v>
      </c>
      <c r="B3" s="6" t="s">
        <v>8312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8355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8356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8357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8358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8360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8361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8362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8363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406BB-996B-4B39-A6E5-EB2E3EDF0725}">
  <dimension ref="A1:F47"/>
  <sheetViews>
    <sheetView tabSelected="1" topLeftCell="A43" workbookViewId="0">
      <selection activeCell="Y76" sqref="Y7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8366</v>
      </c>
    </row>
    <row r="2" spans="1:6" x14ac:dyDescent="0.25">
      <c r="A2" s="6" t="s">
        <v>8308</v>
      </c>
      <c r="B2" t="s">
        <v>8366</v>
      </c>
    </row>
    <row r="4" spans="1:6" x14ac:dyDescent="0.25">
      <c r="A4" s="6" t="s">
        <v>8354</v>
      </c>
      <c r="B4" s="6" t="s">
        <v>8312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8313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8314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8317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8318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8321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8324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8325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8328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8329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8331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8332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8333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8334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8336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8337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8338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8339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8340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8341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8342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8343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8344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8345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8346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8347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8348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8350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8351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8352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8353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6E75-7B13-4EFC-952A-320901F98CFF}">
  <dimension ref="A1:D18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1" spans="1:4" x14ac:dyDescent="0.25">
      <c r="A1" s="6" t="s">
        <v>8308</v>
      </c>
      <c r="B1" t="s">
        <v>8357</v>
      </c>
    </row>
    <row r="2" spans="1:4" x14ac:dyDescent="0.25">
      <c r="A2" s="6" t="s">
        <v>8388</v>
      </c>
      <c r="B2" t="s">
        <v>8366</v>
      </c>
    </row>
    <row r="4" spans="1:4" x14ac:dyDescent="0.25">
      <c r="A4" s="6" t="s">
        <v>8354</v>
      </c>
      <c r="B4" s="6" t="s">
        <v>8312</v>
      </c>
    </row>
    <row r="5" spans="1:4" x14ac:dyDescent="0.25">
      <c r="A5" s="6" t="s">
        <v>8310</v>
      </c>
      <c r="B5" t="s">
        <v>8221</v>
      </c>
      <c r="C5" t="s">
        <v>8219</v>
      </c>
      <c r="D5" t="s">
        <v>8311</v>
      </c>
    </row>
    <row r="6" spans="1:4" x14ac:dyDescent="0.25">
      <c r="A6" s="10" t="s">
        <v>8375</v>
      </c>
      <c r="B6" s="8">
        <v>15</v>
      </c>
      <c r="C6" s="8">
        <v>13</v>
      </c>
      <c r="D6" s="8">
        <v>28</v>
      </c>
    </row>
    <row r="7" spans="1:4" x14ac:dyDescent="0.25">
      <c r="A7" s="10" t="s">
        <v>8376</v>
      </c>
      <c r="B7" s="8">
        <v>9</v>
      </c>
      <c r="C7" s="8">
        <v>11</v>
      </c>
      <c r="D7" s="8">
        <v>20</v>
      </c>
    </row>
    <row r="8" spans="1:4" x14ac:dyDescent="0.25">
      <c r="A8" s="10" t="s">
        <v>8377</v>
      </c>
      <c r="B8" s="8">
        <v>15</v>
      </c>
      <c r="C8" s="8">
        <v>6</v>
      </c>
      <c r="D8" s="8">
        <v>21</v>
      </c>
    </row>
    <row r="9" spans="1:4" x14ac:dyDescent="0.25">
      <c r="A9" s="10" t="s">
        <v>8378</v>
      </c>
      <c r="B9" s="8">
        <v>9</v>
      </c>
      <c r="C9" s="8">
        <v>3</v>
      </c>
      <c r="D9" s="8">
        <v>12</v>
      </c>
    </row>
    <row r="10" spans="1:4" x14ac:dyDescent="0.25">
      <c r="A10" s="10" t="s">
        <v>8368</v>
      </c>
      <c r="B10" s="8">
        <v>11</v>
      </c>
      <c r="C10" s="8">
        <v>5</v>
      </c>
      <c r="D10" s="8">
        <v>16</v>
      </c>
    </row>
    <row r="11" spans="1:4" x14ac:dyDescent="0.25">
      <c r="A11" s="10" t="s">
        <v>8379</v>
      </c>
      <c r="B11" s="8">
        <v>15</v>
      </c>
      <c r="C11" s="8">
        <v>2</v>
      </c>
      <c r="D11" s="8">
        <v>17</v>
      </c>
    </row>
    <row r="12" spans="1:4" x14ac:dyDescent="0.25">
      <c r="A12" s="10" t="s">
        <v>8369</v>
      </c>
      <c r="B12" s="8">
        <v>14</v>
      </c>
      <c r="C12" s="8">
        <v>6</v>
      </c>
      <c r="D12" s="8">
        <v>20</v>
      </c>
    </row>
    <row r="13" spans="1:4" x14ac:dyDescent="0.25">
      <c r="A13" s="10" t="s">
        <v>8370</v>
      </c>
      <c r="B13" s="8">
        <v>2</v>
      </c>
      <c r="C13" s="8">
        <v>5</v>
      </c>
      <c r="D13" s="8">
        <v>7</v>
      </c>
    </row>
    <row r="14" spans="1:4" x14ac:dyDescent="0.25">
      <c r="A14" s="10" t="s">
        <v>8371</v>
      </c>
      <c r="B14" s="8">
        <v>9</v>
      </c>
      <c r="C14" s="8">
        <v>2</v>
      </c>
      <c r="D14" s="8">
        <v>11</v>
      </c>
    </row>
    <row r="15" spans="1:4" x14ac:dyDescent="0.25">
      <c r="A15" s="10" t="s">
        <v>8372</v>
      </c>
      <c r="B15" s="8">
        <v>14</v>
      </c>
      <c r="C15" s="8">
        <v>10</v>
      </c>
      <c r="D15" s="8">
        <v>24</v>
      </c>
    </row>
    <row r="16" spans="1:4" x14ac:dyDescent="0.25">
      <c r="A16" s="10" t="s">
        <v>8373</v>
      </c>
      <c r="B16" s="8">
        <v>12</v>
      </c>
      <c r="C16" s="8">
        <v>13</v>
      </c>
      <c r="D16" s="8">
        <v>25</v>
      </c>
    </row>
    <row r="17" spans="1:4" x14ac:dyDescent="0.25">
      <c r="A17" s="10" t="s">
        <v>8380</v>
      </c>
      <c r="B17" s="8">
        <v>15</v>
      </c>
      <c r="C17" s="8">
        <v>4</v>
      </c>
      <c r="D17" s="8">
        <v>19</v>
      </c>
    </row>
    <row r="18" spans="1:4" x14ac:dyDescent="0.25">
      <c r="A18" s="10" t="s">
        <v>8311</v>
      </c>
      <c r="B18" s="8">
        <v>140</v>
      </c>
      <c r="C18" s="8">
        <v>80</v>
      </c>
      <c r="D18" s="8">
        <v>220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E7356-7C10-49F8-B485-E4A480D1E3C9}">
  <dimension ref="A1:H13"/>
  <sheetViews>
    <sheetView workbookViewId="0">
      <selection activeCell="B10" sqref="B10"/>
    </sheetView>
  </sheetViews>
  <sheetFormatPr defaultRowHeight="15" x14ac:dyDescent="0.25"/>
  <cols>
    <col min="1" max="1" width="23.5703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8390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25">
      <c r="A2" t="s">
        <v>8398</v>
      </c>
      <c r="B2">
        <f>COUNTIFS(Main!$F:$F,"=successful",Main!$D:$D,"&lt;1000")</f>
        <v>322</v>
      </c>
      <c r="C2">
        <f>COUNTIFS(Main!$F:$F,"=failed",Main!$D:$D,"&lt;1000")</f>
        <v>113</v>
      </c>
      <c r="D2">
        <f>COUNTIFS(Main!$F:$F,"=canceled",Main!$D:$D,"&lt;1000")</f>
        <v>18</v>
      </c>
      <c r="E2">
        <f>SUM(B2:D2)</f>
        <v>453</v>
      </c>
      <c r="F2" s="5">
        <f>B2/$E$2*100</f>
        <v>71.081677704194263</v>
      </c>
      <c r="G2" s="5">
        <f t="shared" ref="G2:H2" si="0">C2/$E$2*100</f>
        <v>24.944812362030905</v>
      </c>
      <c r="H2" s="5">
        <f t="shared" si="0"/>
        <v>3.9735099337748347</v>
      </c>
    </row>
    <row r="3" spans="1:8" x14ac:dyDescent="0.25">
      <c r="A3" t="s">
        <v>8399</v>
      </c>
      <c r="B3">
        <f>COUNTIFS(Main!$F:$F,"=successful",Main!$D:$D,"&lt;5000",Main!$D:$D,"&gt;999")</f>
        <v>932</v>
      </c>
      <c r="C3">
        <f>COUNTIFS(Main!$F:$F,"=failed",Main!$D:$D,"&lt;5000",Main!$D:$D,"&gt;999")</f>
        <v>420</v>
      </c>
      <c r="D3">
        <f>COUNTIFS(Main!$F:$F,"=canceled",Main!$D:$D,"&lt;5000",Main!$D:$D,"&gt;999")</f>
        <v>60</v>
      </c>
      <c r="E3">
        <f t="shared" ref="E3:E13" si="1">SUM(B3:D3)</f>
        <v>1412</v>
      </c>
      <c r="F3" s="5">
        <f>B3/$E$3*100</f>
        <v>66.005665722379604</v>
      </c>
      <c r="G3" s="5">
        <f t="shared" ref="G3:H3" si="2">C3/$E$3*100</f>
        <v>29.745042492917843</v>
      </c>
      <c r="H3" s="5">
        <f t="shared" si="2"/>
        <v>4.2492917847025495</v>
      </c>
    </row>
    <row r="4" spans="1:8" x14ac:dyDescent="0.25">
      <c r="A4" t="s">
        <v>8400</v>
      </c>
      <c r="B4">
        <f>COUNTIFS(Main!$F:$F,"=successful",Main!$D:$D,"&lt;10000",Main!$D:$D,"&gt;4999")</f>
        <v>381</v>
      </c>
      <c r="C4">
        <f>COUNTIFS(Main!$F:$F,"=failed",Main!$D:$D,"&lt;10000",Main!$D:$D,"&gt;4999")</f>
        <v>283</v>
      </c>
      <c r="D4">
        <f>COUNTIFS(Main!$F:$F,"=canceled",Main!$D:$D,"&lt;10000",Main!$D:$D,"&gt;4999")</f>
        <v>52</v>
      </c>
      <c r="E4">
        <f t="shared" si="1"/>
        <v>716</v>
      </c>
      <c r="F4" s="5">
        <f>B4/$E$4*100</f>
        <v>53.212290502793294</v>
      </c>
      <c r="G4" s="5">
        <f t="shared" ref="G4:H4" si="3">C4/$E$4*100</f>
        <v>39.52513966480447</v>
      </c>
      <c r="H4" s="5">
        <f t="shared" si="3"/>
        <v>7.2625698324022352</v>
      </c>
    </row>
    <row r="5" spans="1:8" x14ac:dyDescent="0.25">
      <c r="A5" t="s">
        <v>8401</v>
      </c>
      <c r="B5">
        <f>COUNTIFS(Main!$F:$F,"=successful",Main!$D:$D,"&lt;15000",Main!$D:$D,"&gt;9999")</f>
        <v>168</v>
      </c>
      <c r="C5">
        <f>COUNTIFS(Main!$F:$F,"=failed",Main!$D:$D,"&lt;15000",Main!$D:$D,"&gt;9999")</f>
        <v>144</v>
      </c>
      <c r="D5">
        <f>COUNTIFS(Main!$F:$F,"=canceled",Main!$D:$D,"&lt;15000",Main!$D:$D,"&gt;9999")</f>
        <v>40</v>
      </c>
      <c r="E5">
        <f t="shared" si="1"/>
        <v>352</v>
      </c>
      <c r="F5" s="5">
        <f>B5/$E$5*100</f>
        <v>47.727272727272727</v>
      </c>
      <c r="G5" s="5">
        <f t="shared" ref="G5:H5" si="4">C5/$E$5*100</f>
        <v>40.909090909090914</v>
      </c>
      <c r="H5" s="5">
        <f t="shared" si="4"/>
        <v>11.363636363636363</v>
      </c>
    </row>
    <row r="6" spans="1:8" x14ac:dyDescent="0.25">
      <c r="A6" t="s">
        <v>8402</v>
      </c>
      <c r="B6">
        <f>COUNTIFS(Main!$F:$F,"=successful",Main!$D:$D,"&lt;20000",Main!$D:$D,"&gt;14999")</f>
        <v>94</v>
      </c>
      <c r="C6">
        <f>COUNTIFS(Main!$F:$F,"=failed",Main!$D:$D,"&lt;20000",Main!$D:$D,"&gt;14999")</f>
        <v>90</v>
      </c>
      <c r="D6">
        <f>COUNTIFS(Main!$F:$F,"=canceled",Main!$D:$D,"&lt;20000",Main!$D:$D,"&gt;14999")</f>
        <v>17</v>
      </c>
      <c r="E6">
        <f t="shared" si="1"/>
        <v>201</v>
      </c>
      <c r="F6" s="5">
        <f>B6/$E$6*100</f>
        <v>46.766169154228855</v>
      </c>
      <c r="G6" s="5">
        <f t="shared" ref="G6:H6" si="5">C6/$E$6*100</f>
        <v>44.776119402985074</v>
      </c>
      <c r="H6" s="5">
        <f t="shared" si="5"/>
        <v>8.4577114427860707</v>
      </c>
    </row>
    <row r="7" spans="1:8" x14ac:dyDescent="0.25">
      <c r="A7" t="s">
        <v>8403</v>
      </c>
      <c r="B7">
        <f>COUNTIFS(Main!$F:$F,"=successful",Main!$D:$D,"&lt;25000",Main!$D:$D,"&gt;19999")</f>
        <v>62</v>
      </c>
      <c r="C7">
        <f>COUNTIFS(Main!$F:$F,"=failed",Main!$D:$D,"&lt;25000",Main!$D:$D,"&gt;19999")</f>
        <v>72</v>
      </c>
      <c r="D7">
        <f>COUNTIFS(Main!$F:$F,"=canceled",Main!$D:$D,"&lt;25000",Main!$D:$D,"&gt;19999")</f>
        <v>14</v>
      </c>
      <c r="E7">
        <f t="shared" si="1"/>
        <v>148</v>
      </c>
      <c r="F7" s="5">
        <f>B7/$E$7*100</f>
        <v>41.891891891891895</v>
      </c>
      <c r="G7" s="5">
        <f t="shared" ref="G7:H7" si="6">C7/$E$7*100</f>
        <v>48.648648648648653</v>
      </c>
      <c r="H7" s="5">
        <f t="shared" si="6"/>
        <v>9.4594594594594597</v>
      </c>
    </row>
    <row r="8" spans="1:8" x14ac:dyDescent="0.25">
      <c r="A8" t="s">
        <v>8404</v>
      </c>
      <c r="B8">
        <f>COUNTIFS(Main!$F:$F,"=successful",Main!$D:$D,"&lt;30000",Main!$D:$D,"&gt;24999")</f>
        <v>55</v>
      </c>
      <c r="C8">
        <f>COUNTIFS(Main!$F:$F,"=failed",Main!$D:$D,"&lt;30000",Main!$D:$D,"&gt;24999")</f>
        <v>64</v>
      </c>
      <c r="D8">
        <f>COUNTIFS(Main!$F:$F,"=canceled",Main!$D:$D,"&lt;30000",Main!$D:$D,"&gt;24999")</f>
        <v>18</v>
      </c>
      <c r="E8">
        <f t="shared" si="1"/>
        <v>137</v>
      </c>
      <c r="F8" s="5">
        <f>B8/$E$8*100</f>
        <v>40.145985401459853</v>
      </c>
      <c r="G8" s="5">
        <f t="shared" ref="G8:H8" si="7">C8/$E$8*100</f>
        <v>46.715328467153284</v>
      </c>
      <c r="H8" s="5">
        <f t="shared" si="7"/>
        <v>13.138686131386862</v>
      </c>
    </row>
    <row r="9" spans="1:8" x14ac:dyDescent="0.25">
      <c r="A9" t="s">
        <v>8405</v>
      </c>
      <c r="B9">
        <f>COUNTIFS(Main!$F:$F,"=successful",Main!$D:$D,"&lt;35000",Main!$D:$D,"&gt;29999")</f>
        <v>32</v>
      </c>
      <c r="C9">
        <f>COUNTIFS(Main!$F:$F,"=failed",Main!$D:$D,"&lt;35000",Main!$D:$D,"&gt;29999")</f>
        <v>37</v>
      </c>
      <c r="D9">
        <f>COUNTIFS(Main!$F:$F,"=canceled",Main!$D:$D,"&lt;35000",Main!$D:$D,"&gt;29999")</f>
        <v>13</v>
      </c>
      <c r="E9">
        <f t="shared" si="1"/>
        <v>82</v>
      </c>
      <c r="F9" s="5">
        <f>B9/$E$9*100</f>
        <v>39.024390243902438</v>
      </c>
      <c r="G9" s="5">
        <f t="shared" ref="G9:H9" si="8">C9/$E$9*100</f>
        <v>45.121951219512198</v>
      </c>
      <c r="H9" s="5">
        <f t="shared" si="8"/>
        <v>15.853658536585366</v>
      </c>
    </row>
    <row r="10" spans="1:8" x14ac:dyDescent="0.25">
      <c r="A10" t="s">
        <v>8406</v>
      </c>
      <c r="B10">
        <f>COUNTIFS(Main!$F:$F,"=successful",Main!$D:$D,"&lt;40000",Main!$D:$D,"&gt;34999")</f>
        <v>26</v>
      </c>
      <c r="C10">
        <f>COUNTIFS(Main!$F:$F,"=failed",Main!$D:$D,"&lt;40000",Main!$D:$D,"&gt;34999")</f>
        <v>22</v>
      </c>
      <c r="D10">
        <f>COUNTIFS(Main!$F:$F,"=canceled",Main!$D:$D,"&lt;40000",Main!$D:$D,"&gt;34999")</f>
        <v>7</v>
      </c>
      <c r="E10">
        <f t="shared" si="1"/>
        <v>55</v>
      </c>
      <c r="F10" s="5">
        <f>B10/$E$10*100</f>
        <v>47.272727272727273</v>
      </c>
      <c r="G10" s="5">
        <f t="shared" ref="G10:H10" si="9">C10/$E$10*100</f>
        <v>40</v>
      </c>
      <c r="H10" s="5">
        <f t="shared" si="9"/>
        <v>12.727272727272727</v>
      </c>
    </row>
    <row r="11" spans="1:8" x14ac:dyDescent="0.25">
      <c r="A11" t="s">
        <v>8407</v>
      </c>
      <c r="B11">
        <f>COUNTIFS(Main!$F:$F,"=successful",Main!$D:$D,"&lt;45000",Main!$D:$D,"&gt;39999")</f>
        <v>21</v>
      </c>
      <c r="C11">
        <f>COUNTIFS(Main!$F:$F,"=failed",Main!$D:$D,"&lt;45000",Main!$D:$D,"&gt;39999")</f>
        <v>16</v>
      </c>
      <c r="D11">
        <f>COUNTIFS(Main!$F:$F,"=canceled",Main!$D:$D,"&lt;45000",Main!$D:$D,"&gt;39999")</f>
        <v>6</v>
      </c>
      <c r="E11">
        <f t="shared" si="1"/>
        <v>43</v>
      </c>
      <c r="F11" s="5">
        <f>B11/$E$11*100</f>
        <v>48.837209302325576</v>
      </c>
      <c r="G11" s="5">
        <f t="shared" ref="G11:H11" si="10">C11/$E$11*100</f>
        <v>37.209302325581397</v>
      </c>
      <c r="H11" s="5">
        <f t="shared" si="10"/>
        <v>13.953488372093023</v>
      </c>
    </row>
    <row r="12" spans="1:8" x14ac:dyDescent="0.25">
      <c r="A12" t="s">
        <v>8408</v>
      </c>
      <c r="B12">
        <f>COUNTIFS(Main!$F:$F,"=successful",Main!$D:$D,"&lt;50000",Main!$D:$D,"&gt;44999")</f>
        <v>6</v>
      </c>
      <c r="C12">
        <f>COUNTIFS(Main!$F:$F,"=failed",Main!$D:$D,"&lt;50000",Main!$D:$D,"&gt;44999")</f>
        <v>11</v>
      </c>
      <c r="D12">
        <f>COUNTIFS(Main!$F:$F,"=canceled",Main!$D:$D,"&lt;50000",Main!$D:$D,"&gt;44999")</f>
        <v>4</v>
      </c>
      <c r="E12">
        <f t="shared" si="1"/>
        <v>21</v>
      </c>
      <c r="F12" s="5">
        <f>B12/$E$12*100</f>
        <v>28.571428571428569</v>
      </c>
      <c r="G12" s="5">
        <f t="shared" ref="G12:H12" si="11">C12/$E$12*100</f>
        <v>52.380952380952387</v>
      </c>
      <c r="H12" s="5">
        <f t="shared" si="11"/>
        <v>19.047619047619047</v>
      </c>
    </row>
    <row r="13" spans="1:8" x14ac:dyDescent="0.25">
      <c r="A13" t="s">
        <v>8409</v>
      </c>
      <c r="B13">
        <f>COUNTIFS(Main!$F:$F,"=successful",Main!$D:$D,"&gt;50000")</f>
        <v>55</v>
      </c>
      <c r="C13">
        <f>COUNTIFS(Main!$F:$F,"=failed",Main!$D:$D,"&gt;50000")</f>
        <v>198</v>
      </c>
      <c r="D13">
        <f>COUNTIFS(Main!$F:$F,"=canceled",Main!$D:$D,"&gt;50000")</f>
        <v>83</v>
      </c>
      <c r="E13">
        <f t="shared" si="1"/>
        <v>336</v>
      </c>
      <c r="F13" s="5">
        <f>B13/$E$13*100</f>
        <v>16.36904761904762</v>
      </c>
      <c r="G13" s="5">
        <f t="shared" ref="G13:H13" si="12">C13/$E$13*100</f>
        <v>58.928571428571431</v>
      </c>
      <c r="H13" s="5">
        <f t="shared" si="12"/>
        <v>24.702380952380953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E6A77-67DB-4926-BD64-59863E0D3F0C}">
  <dimension ref="A1:Q2186"/>
  <sheetViews>
    <sheetView workbookViewId="0">
      <selection activeCell="T40" sqref="T40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1" customWidth="1"/>
    <col min="5" max="5" width="13.85546875" bestFit="1" customWidth="1"/>
    <col min="7" max="7" width="13.85546875" customWidth="1"/>
    <col min="8" max="8" width="11.5703125" bestFit="1" customWidth="1"/>
    <col min="17" max="17" width="18.85546875" customWidth="1"/>
  </cols>
  <sheetData>
    <row r="1" spans="1:17" x14ac:dyDescent="0.2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7" x14ac:dyDescent="0.25">
      <c r="A2" t="s">
        <v>8219</v>
      </c>
      <c r="B2">
        <v>182</v>
      </c>
      <c r="D2" t="s">
        <v>8221</v>
      </c>
      <c r="E2">
        <v>0</v>
      </c>
      <c r="G2" s="11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 x14ac:dyDescent="0.25">
      <c r="A3" t="s">
        <v>8219</v>
      </c>
      <c r="B3">
        <v>79</v>
      </c>
      <c r="D3" t="s">
        <v>8221</v>
      </c>
      <c r="E3">
        <v>1</v>
      </c>
      <c r="G3" s="24" t="s">
        <v>8410</v>
      </c>
      <c r="H3" s="24"/>
      <c r="I3" s="15"/>
      <c r="J3" s="15"/>
      <c r="K3" s="15"/>
      <c r="L3" s="15"/>
      <c r="M3" s="15"/>
      <c r="N3" s="15"/>
      <c r="O3" s="15"/>
      <c r="P3" s="15"/>
      <c r="Q3" s="16"/>
    </row>
    <row r="4" spans="1:17" x14ac:dyDescent="0.25">
      <c r="A4" t="s">
        <v>8219</v>
      </c>
      <c r="B4">
        <v>35</v>
      </c>
      <c r="D4" t="s">
        <v>8221</v>
      </c>
      <c r="E4">
        <v>10</v>
      </c>
      <c r="G4" s="20" t="s">
        <v>8219</v>
      </c>
      <c r="H4" s="20" t="s">
        <v>8221</v>
      </c>
      <c r="I4" s="15"/>
      <c r="J4" s="15"/>
      <c r="K4" s="15"/>
      <c r="L4" s="15"/>
      <c r="M4" s="15"/>
      <c r="N4" s="15"/>
      <c r="O4" s="15"/>
      <c r="P4" s="15"/>
      <c r="Q4" s="16"/>
    </row>
    <row r="5" spans="1:17" x14ac:dyDescent="0.25">
      <c r="A5" t="s">
        <v>8219</v>
      </c>
      <c r="B5">
        <v>150</v>
      </c>
      <c r="D5" t="s">
        <v>8221</v>
      </c>
      <c r="E5">
        <v>0</v>
      </c>
      <c r="G5" s="21">
        <f>AVERAGE($B$2:$B$2186)</f>
        <v>194.42517162471395</v>
      </c>
      <c r="H5" s="21">
        <f>AVERAGE($E$2:$E$1531)</f>
        <v>17.709803921568628</v>
      </c>
      <c r="I5" s="15"/>
      <c r="J5" s="15"/>
      <c r="K5" s="15"/>
      <c r="L5" s="15"/>
      <c r="M5" s="15"/>
      <c r="N5" s="15"/>
      <c r="O5" s="15"/>
      <c r="P5" s="15"/>
      <c r="Q5" s="16"/>
    </row>
    <row r="6" spans="1:17" x14ac:dyDescent="0.25">
      <c r="A6" t="s">
        <v>8219</v>
      </c>
      <c r="B6">
        <v>284</v>
      </c>
      <c r="D6" t="s">
        <v>8221</v>
      </c>
      <c r="E6">
        <v>7</v>
      </c>
      <c r="G6" s="25" t="s">
        <v>8411</v>
      </c>
      <c r="H6" s="25"/>
      <c r="I6" s="15"/>
      <c r="J6" s="15"/>
      <c r="K6" s="15"/>
      <c r="L6" s="15"/>
      <c r="M6" s="15"/>
      <c r="N6" s="15"/>
      <c r="O6" s="15"/>
      <c r="P6" s="15"/>
      <c r="Q6" s="16"/>
    </row>
    <row r="7" spans="1:17" x14ac:dyDescent="0.25">
      <c r="A7" t="s">
        <v>8219</v>
      </c>
      <c r="B7">
        <v>47</v>
      </c>
      <c r="D7" t="s">
        <v>8221</v>
      </c>
      <c r="E7">
        <v>0</v>
      </c>
      <c r="G7" s="21" t="s">
        <v>8219</v>
      </c>
      <c r="H7" s="21" t="s">
        <v>8221</v>
      </c>
      <c r="I7" s="15"/>
      <c r="J7" s="15"/>
      <c r="K7" s="15"/>
      <c r="L7" s="15"/>
      <c r="M7" s="15"/>
      <c r="N7" s="15"/>
      <c r="O7" s="15"/>
      <c r="P7" s="15"/>
      <c r="Q7" s="16"/>
    </row>
    <row r="8" spans="1:17" x14ac:dyDescent="0.25">
      <c r="A8" t="s">
        <v>8219</v>
      </c>
      <c r="B8">
        <v>58</v>
      </c>
      <c r="D8" t="s">
        <v>8221</v>
      </c>
      <c r="E8">
        <v>1</v>
      </c>
      <c r="G8" s="21">
        <f>MEDIAN($B$2:$B$2186)</f>
        <v>62</v>
      </c>
      <c r="H8" s="21">
        <f>MEDIAN($E$2:$E$1531)</f>
        <v>4</v>
      </c>
      <c r="I8" s="15"/>
      <c r="J8" s="15"/>
      <c r="K8" s="15"/>
      <c r="L8" s="15"/>
      <c r="M8" s="15"/>
      <c r="N8" s="15"/>
      <c r="O8" s="15"/>
      <c r="P8" s="15"/>
      <c r="Q8" s="16"/>
    </row>
    <row r="9" spans="1:17" x14ac:dyDescent="0.25">
      <c r="A9" t="s">
        <v>8219</v>
      </c>
      <c r="B9">
        <v>57</v>
      </c>
      <c r="D9" t="s">
        <v>8221</v>
      </c>
      <c r="E9">
        <v>2</v>
      </c>
      <c r="G9" s="25" t="s">
        <v>8412</v>
      </c>
      <c r="H9" s="25"/>
      <c r="I9" s="15"/>
      <c r="J9" s="15"/>
      <c r="K9" s="15"/>
      <c r="L9" s="15"/>
      <c r="M9" s="15"/>
      <c r="N9" s="15"/>
      <c r="O9" s="15"/>
      <c r="P9" s="15"/>
      <c r="Q9" s="16"/>
    </row>
    <row r="10" spans="1:17" x14ac:dyDescent="0.25">
      <c r="A10" t="s">
        <v>8219</v>
      </c>
      <c r="B10">
        <v>12</v>
      </c>
      <c r="D10" t="s">
        <v>8221</v>
      </c>
      <c r="E10">
        <v>3</v>
      </c>
      <c r="G10" s="21" t="s">
        <v>8219</v>
      </c>
      <c r="H10" s="21" t="s">
        <v>8221</v>
      </c>
      <c r="I10" s="15"/>
      <c r="J10" s="15"/>
      <c r="K10" s="15"/>
      <c r="L10" s="15"/>
      <c r="M10" s="15"/>
      <c r="N10" s="15"/>
      <c r="O10" s="15"/>
      <c r="P10" s="15"/>
      <c r="Q10" s="16"/>
    </row>
    <row r="11" spans="1:17" x14ac:dyDescent="0.25">
      <c r="A11" t="s">
        <v>8219</v>
      </c>
      <c r="B11">
        <v>20</v>
      </c>
      <c r="D11" t="s">
        <v>8221</v>
      </c>
      <c r="E11">
        <v>10</v>
      </c>
      <c r="G11" s="21">
        <f>MIN($B$2:$B$2186)</f>
        <v>1</v>
      </c>
      <c r="H11" s="21">
        <f>MIN($E$2:$E$1531)</f>
        <v>0</v>
      </c>
      <c r="I11" s="15"/>
      <c r="J11" s="15"/>
      <c r="K11" s="15"/>
      <c r="L11" s="15"/>
      <c r="M11" s="15"/>
      <c r="N11" s="15"/>
      <c r="O11" s="15"/>
      <c r="P11" s="15"/>
      <c r="Q11" s="16"/>
    </row>
    <row r="12" spans="1:17" x14ac:dyDescent="0.25">
      <c r="A12" t="s">
        <v>8219</v>
      </c>
      <c r="B12">
        <v>19</v>
      </c>
      <c r="D12" t="s">
        <v>8221</v>
      </c>
      <c r="E12">
        <v>10</v>
      </c>
      <c r="G12" s="25" t="s">
        <v>8413</v>
      </c>
      <c r="H12" s="25"/>
      <c r="I12" s="15"/>
      <c r="J12" s="15"/>
      <c r="K12" s="15"/>
      <c r="L12" s="15"/>
      <c r="M12" s="15"/>
      <c r="N12" s="15"/>
      <c r="O12" s="15"/>
      <c r="P12" s="15"/>
      <c r="Q12" s="16"/>
    </row>
    <row r="13" spans="1:17" x14ac:dyDescent="0.25">
      <c r="A13" t="s">
        <v>8219</v>
      </c>
      <c r="B13">
        <v>75</v>
      </c>
      <c r="D13" t="s">
        <v>8221</v>
      </c>
      <c r="E13">
        <v>1</v>
      </c>
      <c r="G13" s="21" t="s">
        <v>8219</v>
      </c>
      <c r="H13" s="21" t="s">
        <v>8221</v>
      </c>
      <c r="I13" s="15"/>
      <c r="J13" s="15"/>
      <c r="K13" s="15"/>
      <c r="L13" s="15"/>
      <c r="M13" s="15"/>
      <c r="N13" s="15"/>
      <c r="O13" s="15"/>
      <c r="P13" s="15"/>
      <c r="Q13" s="16"/>
    </row>
    <row r="14" spans="1:17" x14ac:dyDescent="0.25">
      <c r="A14" t="s">
        <v>8219</v>
      </c>
      <c r="B14">
        <v>827</v>
      </c>
      <c r="D14" t="s">
        <v>8221</v>
      </c>
      <c r="E14">
        <v>0</v>
      </c>
      <c r="G14" s="21">
        <f>MAX($B$2:$B$2186)</f>
        <v>26457</v>
      </c>
      <c r="H14" s="21">
        <f>MAX($E$2:$E$1531)</f>
        <v>1293</v>
      </c>
      <c r="I14" s="15"/>
      <c r="J14" s="15"/>
      <c r="K14" s="15"/>
      <c r="L14" s="15"/>
      <c r="M14" s="15"/>
      <c r="N14" s="15"/>
      <c r="O14" s="15"/>
      <c r="P14" s="15"/>
      <c r="Q14" s="16"/>
    </row>
    <row r="15" spans="1:17" x14ac:dyDescent="0.25">
      <c r="A15" t="s">
        <v>8219</v>
      </c>
      <c r="B15">
        <v>51</v>
      </c>
      <c r="D15" t="s">
        <v>8221</v>
      </c>
      <c r="E15">
        <v>0</v>
      </c>
      <c r="G15" s="25" t="s">
        <v>8414</v>
      </c>
      <c r="H15" s="25"/>
      <c r="I15" s="15"/>
      <c r="J15" s="15"/>
      <c r="K15" s="15"/>
      <c r="L15" s="15"/>
      <c r="M15" s="15"/>
      <c r="N15" s="15"/>
      <c r="O15" s="15"/>
      <c r="P15" s="15"/>
      <c r="Q15" s="16"/>
    </row>
    <row r="16" spans="1:17" x14ac:dyDescent="0.25">
      <c r="A16" t="s">
        <v>8219</v>
      </c>
      <c r="B16">
        <v>41</v>
      </c>
      <c r="D16" t="s">
        <v>8221</v>
      </c>
      <c r="E16">
        <v>0</v>
      </c>
      <c r="G16" s="21" t="s">
        <v>8219</v>
      </c>
      <c r="H16" s="21" t="s">
        <v>8221</v>
      </c>
      <c r="I16" s="15"/>
      <c r="J16" s="15"/>
      <c r="K16" s="15"/>
      <c r="L16" s="15"/>
      <c r="M16" s="15"/>
      <c r="N16" s="15"/>
      <c r="O16" s="15"/>
      <c r="P16" s="15"/>
      <c r="Q16" s="16"/>
    </row>
    <row r="17" spans="1:17" x14ac:dyDescent="0.25">
      <c r="A17" t="s">
        <v>8219</v>
      </c>
      <c r="B17">
        <v>98</v>
      </c>
      <c r="D17" t="s">
        <v>8221</v>
      </c>
      <c r="E17">
        <v>26</v>
      </c>
      <c r="G17" s="21">
        <f>_xlfn.VAR.P($B$2:$B$2186)</f>
        <v>712840.9867348104</v>
      </c>
      <c r="H17" s="21">
        <f>VAR($E$2:$E$1531)</f>
        <v>3775.6894394644714</v>
      </c>
      <c r="I17" s="15"/>
      <c r="J17" s="15"/>
      <c r="K17" s="15"/>
      <c r="L17" s="15"/>
      <c r="M17" s="15"/>
      <c r="N17" s="15"/>
      <c r="O17" s="15"/>
      <c r="P17" s="15"/>
      <c r="Q17" s="16"/>
    </row>
    <row r="18" spans="1:17" x14ac:dyDescent="0.25">
      <c r="A18" t="s">
        <v>8219</v>
      </c>
      <c r="B18">
        <v>70</v>
      </c>
      <c r="D18" t="s">
        <v>8221</v>
      </c>
      <c r="E18">
        <v>0</v>
      </c>
      <c r="G18" s="25" t="s">
        <v>8415</v>
      </c>
      <c r="H18" s="25"/>
      <c r="I18" s="15"/>
      <c r="J18" s="15"/>
      <c r="K18" s="15"/>
      <c r="L18" s="15"/>
      <c r="M18" s="15"/>
      <c r="N18" s="15"/>
      <c r="O18" s="15"/>
      <c r="P18" s="15"/>
      <c r="Q18" s="16"/>
    </row>
    <row r="19" spans="1:17" x14ac:dyDescent="0.25">
      <c r="A19" t="s">
        <v>8219</v>
      </c>
      <c r="B19">
        <v>36</v>
      </c>
      <c r="D19" t="s">
        <v>8221</v>
      </c>
      <c r="E19">
        <v>7</v>
      </c>
      <c r="G19" s="21" t="s">
        <v>8219</v>
      </c>
      <c r="H19" s="21" t="s">
        <v>8221</v>
      </c>
      <c r="I19" s="15"/>
      <c r="J19" s="15"/>
      <c r="K19" s="15"/>
      <c r="L19" s="15"/>
      <c r="M19" s="15"/>
      <c r="N19" s="15"/>
      <c r="O19" s="15"/>
      <c r="P19" s="15"/>
      <c r="Q19" s="16"/>
    </row>
    <row r="20" spans="1:17" x14ac:dyDescent="0.25">
      <c r="A20" t="s">
        <v>8219</v>
      </c>
      <c r="B20">
        <v>342</v>
      </c>
      <c r="D20" t="s">
        <v>8221</v>
      </c>
      <c r="E20">
        <v>0</v>
      </c>
      <c r="G20" s="21">
        <f>_xlfn.STDEV.P($B$2:$B$2186)</f>
        <v>844.29910975602149</v>
      </c>
      <c r="H20" s="21">
        <f>_xlfn.STDEV.P($E$2:$E$1531)</f>
        <v>61.426555076684906</v>
      </c>
      <c r="I20" s="15"/>
      <c r="J20" s="15"/>
      <c r="K20" s="15"/>
      <c r="L20" s="15"/>
      <c r="M20" s="15"/>
      <c r="N20" s="15"/>
      <c r="O20" s="15"/>
      <c r="P20" s="15"/>
      <c r="Q20" s="16"/>
    </row>
    <row r="21" spans="1:17" x14ac:dyDescent="0.25">
      <c r="A21" t="s">
        <v>8219</v>
      </c>
      <c r="B21">
        <v>22</v>
      </c>
      <c r="D21" t="s">
        <v>8221</v>
      </c>
      <c r="E21">
        <v>2</v>
      </c>
      <c r="G21" s="14"/>
      <c r="H21" s="15"/>
      <c r="I21" s="15"/>
      <c r="J21" s="15"/>
      <c r="K21" s="15"/>
      <c r="L21" s="15"/>
      <c r="M21" s="15"/>
      <c r="N21" s="15"/>
      <c r="O21" s="15"/>
      <c r="P21" s="15"/>
      <c r="Q21" s="16"/>
    </row>
    <row r="22" spans="1:17" x14ac:dyDescent="0.25">
      <c r="A22" t="s">
        <v>8219</v>
      </c>
      <c r="B22">
        <v>25</v>
      </c>
      <c r="D22" t="s">
        <v>8221</v>
      </c>
      <c r="E22">
        <v>13</v>
      </c>
      <c r="G22" s="22" t="s">
        <v>8417</v>
      </c>
      <c r="H22" s="22"/>
      <c r="I22" s="22"/>
      <c r="J22" s="22"/>
      <c r="K22" s="22"/>
      <c r="L22" s="22"/>
      <c r="M22" s="22"/>
      <c r="N22" s="22"/>
      <c r="O22" s="22"/>
      <c r="P22" s="22"/>
      <c r="Q22" s="23"/>
    </row>
    <row r="23" spans="1:17" x14ac:dyDescent="0.25">
      <c r="A23" t="s">
        <v>8219</v>
      </c>
      <c r="B23">
        <v>101</v>
      </c>
      <c r="D23" t="s">
        <v>8221</v>
      </c>
      <c r="E23">
        <v>4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3"/>
    </row>
    <row r="24" spans="1:17" x14ac:dyDescent="0.25">
      <c r="A24" t="s">
        <v>8219</v>
      </c>
      <c r="B24">
        <v>8</v>
      </c>
      <c r="D24" t="s">
        <v>8221</v>
      </c>
      <c r="E24">
        <v>0</v>
      </c>
      <c r="G24" s="14" t="s">
        <v>8416</v>
      </c>
      <c r="H24" s="15"/>
      <c r="I24" s="15"/>
      <c r="J24" s="15"/>
      <c r="K24" s="15"/>
      <c r="L24" s="15"/>
      <c r="M24" s="15"/>
      <c r="N24" s="15"/>
      <c r="O24" s="15"/>
      <c r="P24" s="15"/>
      <c r="Q24" s="16"/>
    </row>
    <row r="25" spans="1:17" x14ac:dyDescent="0.25">
      <c r="A25" t="s">
        <v>8219</v>
      </c>
      <c r="B25">
        <v>23</v>
      </c>
      <c r="D25" t="s">
        <v>8221</v>
      </c>
      <c r="E25">
        <v>12</v>
      </c>
      <c r="G25" s="14"/>
      <c r="H25" s="15"/>
      <c r="I25" s="15"/>
      <c r="J25" s="15"/>
      <c r="K25" s="15"/>
      <c r="L25" s="15"/>
      <c r="M25" s="15"/>
      <c r="N25" s="15"/>
      <c r="O25" s="15"/>
      <c r="P25" s="15"/>
      <c r="Q25" s="16"/>
    </row>
    <row r="26" spans="1:17" x14ac:dyDescent="0.25">
      <c r="A26" t="s">
        <v>8219</v>
      </c>
      <c r="B26">
        <v>574</v>
      </c>
      <c r="D26" t="s">
        <v>8221</v>
      </c>
      <c r="E26">
        <v>2</v>
      </c>
      <c r="G26" s="17"/>
      <c r="H26" s="18"/>
      <c r="I26" s="18"/>
      <c r="J26" s="18"/>
      <c r="K26" s="18"/>
      <c r="L26" s="18"/>
      <c r="M26" s="18"/>
      <c r="N26" s="18"/>
      <c r="O26" s="18"/>
      <c r="P26" s="18"/>
      <c r="Q26" s="19"/>
    </row>
    <row r="27" spans="1:17" x14ac:dyDescent="0.25">
      <c r="A27" t="s">
        <v>8219</v>
      </c>
      <c r="B27">
        <v>14</v>
      </c>
      <c r="D27" t="s">
        <v>8221</v>
      </c>
      <c r="E27">
        <v>10</v>
      </c>
    </row>
    <row r="28" spans="1:17" x14ac:dyDescent="0.25">
      <c r="A28" t="s">
        <v>8219</v>
      </c>
      <c r="B28">
        <v>19</v>
      </c>
      <c r="D28" t="s">
        <v>8221</v>
      </c>
      <c r="E28">
        <v>0</v>
      </c>
    </row>
    <row r="29" spans="1:17" x14ac:dyDescent="0.25">
      <c r="A29" t="s">
        <v>8219</v>
      </c>
      <c r="B29">
        <v>150</v>
      </c>
      <c r="D29" t="s">
        <v>8221</v>
      </c>
      <c r="E29">
        <v>5</v>
      </c>
    </row>
    <row r="30" spans="1:17" x14ac:dyDescent="0.25">
      <c r="A30" t="s">
        <v>8219</v>
      </c>
      <c r="B30">
        <v>71</v>
      </c>
      <c r="D30" t="s">
        <v>8221</v>
      </c>
      <c r="E30">
        <v>0</v>
      </c>
    </row>
    <row r="31" spans="1:17" x14ac:dyDescent="0.25">
      <c r="A31" t="s">
        <v>8219</v>
      </c>
      <c r="B31">
        <v>117</v>
      </c>
      <c r="D31" t="s">
        <v>8221</v>
      </c>
      <c r="E31">
        <v>5</v>
      </c>
    </row>
    <row r="32" spans="1:17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7">
    <mergeCell ref="G22:Q23"/>
    <mergeCell ref="G3:H3"/>
    <mergeCell ref="G6:H6"/>
    <mergeCell ref="G9:H9"/>
    <mergeCell ref="G12:H12"/>
    <mergeCell ref="G15:H15"/>
    <mergeCell ref="G18:H18"/>
  </mergeCells>
  <conditionalFormatting sqref="A2:A2186">
    <cfRule type="containsText" dxfId="55" priority="53" operator="containsText" text="live">
      <formula>NOT(ISERROR(SEARCH("live",A2)))</formula>
    </cfRule>
    <cfRule type="containsText" dxfId="54" priority="54" operator="containsText" text="canceled">
      <formula>NOT(ISERROR(SEARCH("canceled",A2)))</formula>
    </cfRule>
    <cfRule type="containsText" dxfId="53" priority="55" operator="containsText" text="successful">
      <formula>NOT(ISERROR(SEARCH("successful",A2)))</formula>
    </cfRule>
    <cfRule type="containsText" dxfId="52" priority="56" operator="containsText" text="failed">
      <formula>NOT(ISERROR(SEARCH("failed",A2)))</formula>
    </cfRule>
  </conditionalFormatting>
  <conditionalFormatting sqref="D2:D1531">
    <cfRule type="containsText" dxfId="51" priority="49" operator="containsText" text="live">
      <formula>NOT(ISERROR(SEARCH("live",D2)))</formula>
    </cfRule>
    <cfRule type="containsText" dxfId="50" priority="50" operator="containsText" text="canceled">
      <formula>NOT(ISERROR(SEARCH("canceled",D2)))</formula>
    </cfRule>
    <cfRule type="containsText" dxfId="49" priority="51" operator="containsText" text="successful">
      <formula>NOT(ISERROR(SEARCH("successful",D2)))</formula>
    </cfRule>
    <cfRule type="containsText" dxfId="48" priority="52" operator="containsText" text="failed">
      <formula>NOT(ISERROR(SEARCH("failed",D2)))</formula>
    </cfRule>
  </conditionalFormatting>
  <conditionalFormatting sqref="G4">
    <cfRule type="containsText" dxfId="47" priority="45" operator="containsText" text="live">
      <formula>NOT(ISERROR(SEARCH("live",G4)))</formula>
    </cfRule>
    <cfRule type="containsText" dxfId="46" priority="46" operator="containsText" text="canceled">
      <formula>NOT(ISERROR(SEARCH("canceled",G4)))</formula>
    </cfRule>
    <cfRule type="containsText" dxfId="45" priority="47" operator="containsText" text="successful">
      <formula>NOT(ISERROR(SEARCH("successful",G4)))</formula>
    </cfRule>
    <cfRule type="containsText" dxfId="44" priority="48" operator="containsText" text="failed">
      <formula>NOT(ISERROR(SEARCH("failed",G4)))</formula>
    </cfRule>
  </conditionalFormatting>
  <conditionalFormatting sqref="G7">
    <cfRule type="containsText" dxfId="43" priority="41" operator="containsText" text="live">
      <formula>NOT(ISERROR(SEARCH("live",G7)))</formula>
    </cfRule>
    <cfRule type="containsText" dxfId="42" priority="42" operator="containsText" text="canceled">
      <formula>NOT(ISERROR(SEARCH("canceled",G7)))</formula>
    </cfRule>
    <cfRule type="containsText" dxfId="41" priority="43" operator="containsText" text="successful">
      <formula>NOT(ISERROR(SEARCH("successful",G7)))</formula>
    </cfRule>
    <cfRule type="containsText" dxfId="40" priority="44" operator="containsText" text="failed">
      <formula>NOT(ISERROR(SEARCH("failed",G7)))</formula>
    </cfRule>
  </conditionalFormatting>
  <conditionalFormatting sqref="G10">
    <cfRule type="containsText" dxfId="39" priority="37" operator="containsText" text="live">
      <formula>NOT(ISERROR(SEARCH("live",G10)))</formula>
    </cfRule>
    <cfRule type="containsText" dxfId="38" priority="38" operator="containsText" text="canceled">
      <formula>NOT(ISERROR(SEARCH("canceled",G10)))</formula>
    </cfRule>
    <cfRule type="containsText" dxfId="37" priority="39" operator="containsText" text="successful">
      <formula>NOT(ISERROR(SEARCH("successful",G10)))</formula>
    </cfRule>
    <cfRule type="containsText" dxfId="36" priority="40" operator="containsText" text="failed">
      <formula>NOT(ISERROR(SEARCH("failed",G10)))</formula>
    </cfRule>
  </conditionalFormatting>
  <conditionalFormatting sqref="G13">
    <cfRule type="containsText" dxfId="35" priority="33" operator="containsText" text="live">
      <formula>NOT(ISERROR(SEARCH("live",G13)))</formula>
    </cfRule>
    <cfRule type="containsText" dxfId="34" priority="34" operator="containsText" text="canceled">
      <formula>NOT(ISERROR(SEARCH("canceled",G13)))</formula>
    </cfRule>
    <cfRule type="containsText" dxfId="33" priority="35" operator="containsText" text="successful">
      <formula>NOT(ISERROR(SEARCH("successful",G13)))</formula>
    </cfRule>
    <cfRule type="containsText" dxfId="32" priority="36" operator="containsText" text="failed">
      <formula>NOT(ISERROR(SEARCH("failed",G13)))</formula>
    </cfRule>
  </conditionalFormatting>
  <conditionalFormatting sqref="H4">
    <cfRule type="containsText" dxfId="31" priority="29" operator="containsText" text="live">
      <formula>NOT(ISERROR(SEARCH("live",H4)))</formula>
    </cfRule>
    <cfRule type="containsText" dxfId="30" priority="30" operator="containsText" text="canceled">
      <formula>NOT(ISERROR(SEARCH("canceled",H4)))</formula>
    </cfRule>
    <cfRule type="containsText" dxfId="29" priority="31" operator="containsText" text="successful">
      <formula>NOT(ISERROR(SEARCH("successful",H4)))</formula>
    </cfRule>
    <cfRule type="containsText" dxfId="28" priority="32" operator="containsText" text="failed">
      <formula>NOT(ISERROR(SEARCH("failed",H4)))</formula>
    </cfRule>
  </conditionalFormatting>
  <conditionalFormatting sqref="H7">
    <cfRule type="containsText" dxfId="27" priority="25" operator="containsText" text="live">
      <formula>NOT(ISERROR(SEARCH("live",H7)))</formula>
    </cfRule>
    <cfRule type="containsText" dxfId="26" priority="26" operator="containsText" text="canceled">
      <formula>NOT(ISERROR(SEARCH("canceled",H7)))</formula>
    </cfRule>
    <cfRule type="containsText" dxfId="25" priority="27" operator="containsText" text="successful">
      <formula>NOT(ISERROR(SEARCH("successful",H7)))</formula>
    </cfRule>
    <cfRule type="containsText" dxfId="24" priority="28" operator="containsText" text="failed">
      <formula>NOT(ISERROR(SEARCH("failed",H7)))</formula>
    </cfRule>
  </conditionalFormatting>
  <conditionalFormatting sqref="H10">
    <cfRule type="containsText" dxfId="23" priority="21" operator="containsText" text="live">
      <formula>NOT(ISERROR(SEARCH("live",H10)))</formula>
    </cfRule>
    <cfRule type="containsText" dxfId="22" priority="22" operator="containsText" text="canceled">
      <formula>NOT(ISERROR(SEARCH("canceled",H10)))</formula>
    </cfRule>
    <cfRule type="containsText" dxfId="21" priority="23" operator="containsText" text="successful">
      <formula>NOT(ISERROR(SEARCH("successful",H10)))</formula>
    </cfRule>
    <cfRule type="containsText" dxfId="20" priority="24" operator="containsText" text="failed">
      <formula>NOT(ISERROR(SEARCH("failed",H10)))</formula>
    </cfRule>
  </conditionalFormatting>
  <conditionalFormatting sqref="H13">
    <cfRule type="containsText" dxfId="19" priority="17" operator="containsText" text="live">
      <formula>NOT(ISERROR(SEARCH("live",H13)))</formula>
    </cfRule>
    <cfRule type="containsText" dxfId="18" priority="18" operator="containsText" text="canceled">
      <formula>NOT(ISERROR(SEARCH("canceled",H13)))</formula>
    </cfRule>
    <cfRule type="containsText" dxfId="17" priority="19" operator="containsText" text="successful">
      <formula>NOT(ISERROR(SEARCH("successful",H13)))</formula>
    </cfRule>
    <cfRule type="containsText" dxfId="16" priority="20" operator="containsText" text="failed">
      <formula>NOT(ISERROR(SEARCH("failed",H13)))</formula>
    </cfRule>
  </conditionalFormatting>
  <conditionalFormatting sqref="G16">
    <cfRule type="containsText" dxfId="15" priority="13" operator="containsText" text="live">
      <formula>NOT(ISERROR(SEARCH("live",G16)))</formula>
    </cfRule>
    <cfRule type="containsText" dxfId="14" priority="14" operator="containsText" text="canceled">
      <formula>NOT(ISERROR(SEARCH("canceled",G16)))</formula>
    </cfRule>
    <cfRule type="containsText" dxfId="13" priority="15" operator="containsText" text="successful">
      <formula>NOT(ISERROR(SEARCH("successful",G16)))</formula>
    </cfRule>
    <cfRule type="containsText" dxfId="12" priority="16" operator="containsText" text="failed">
      <formula>NOT(ISERROR(SEARCH("failed",G16)))</formula>
    </cfRule>
  </conditionalFormatting>
  <conditionalFormatting sqref="H16">
    <cfRule type="containsText" dxfId="11" priority="9" operator="containsText" text="live">
      <formula>NOT(ISERROR(SEARCH("live",H16)))</formula>
    </cfRule>
    <cfRule type="containsText" dxfId="10" priority="10" operator="containsText" text="canceled">
      <formula>NOT(ISERROR(SEARCH("canceled",H16)))</formula>
    </cfRule>
    <cfRule type="containsText" dxfId="9" priority="11" operator="containsText" text="successful">
      <formula>NOT(ISERROR(SEARCH("successful",H16)))</formula>
    </cfRule>
    <cfRule type="containsText" dxfId="8" priority="12" operator="containsText" text="failed">
      <formula>NOT(ISERROR(SEARCH("failed",H16)))</formula>
    </cfRule>
  </conditionalFormatting>
  <conditionalFormatting sqref="G19">
    <cfRule type="containsText" dxfId="7" priority="5" operator="containsText" text="live">
      <formula>NOT(ISERROR(SEARCH("live",G19)))</formula>
    </cfRule>
    <cfRule type="containsText" dxfId="6" priority="6" operator="containsText" text="canceled">
      <formula>NOT(ISERROR(SEARCH("canceled",G19)))</formula>
    </cfRule>
    <cfRule type="containsText" dxfId="5" priority="7" operator="containsText" text="successful">
      <formula>NOT(ISERROR(SEARCH("successful",G19)))</formula>
    </cfRule>
    <cfRule type="containsText" dxfId="4" priority="8" operator="containsText" text="failed">
      <formula>NOT(ISERROR(SEARCH("failed",G19)))</formula>
    </cfRule>
  </conditionalFormatting>
  <conditionalFormatting sqref="H19">
    <cfRule type="containsText" dxfId="3" priority="1" operator="containsText" text="live">
      <formula>NOT(ISERROR(SEARCH("live",H19)))</formula>
    </cfRule>
    <cfRule type="containsText" dxfId="2" priority="2" operator="containsText" text="canceled">
      <formula>NOT(ISERROR(SEARCH("canceled",H19)))</formula>
    </cfRule>
    <cfRule type="containsText" dxfId="1" priority="3" operator="containsText" text="successful">
      <formula>NOT(ISERROR(SEARCH("successful",H19)))</formula>
    </cfRule>
    <cfRule type="containsText" dxfId="0" priority="4" operator="containsText" text="failed">
      <formula>NOT(ISERROR(SEARCH("failed",H19)))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6D84-FDA0-4DC0-9B2B-AD7D93804B15}">
  <dimension ref="A1:F15"/>
  <sheetViews>
    <sheetView topLeftCell="A7"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10" width="11.28515625" bestFit="1" customWidth="1"/>
  </cols>
  <sheetData>
    <row r="1" spans="1:6" x14ac:dyDescent="0.25">
      <c r="A1" s="6" t="s">
        <v>8263</v>
      </c>
      <c r="B1" t="s">
        <v>8366</v>
      </c>
    </row>
    <row r="2" spans="1:6" x14ac:dyDescent="0.25">
      <c r="A2" s="6" t="s">
        <v>8261</v>
      </c>
      <c r="B2" t="s">
        <v>8389</v>
      </c>
    </row>
    <row r="4" spans="1:6" x14ac:dyDescent="0.25">
      <c r="A4" s="6" t="s">
        <v>8354</v>
      </c>
      <c r="B4" s="6" t="s">
        <v>8312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8367</v>
      </c>
      <c r="B6" s="8"/>
      <c r="C6" s="8"/>
      <c r="D6" s="8"/>
      <c r="E6" s="8">
        <v>6</v>
      </c>
      <c r="F6" s="8">
        <v>6</v>
      </c>
    </row>
    <row r="7" spans="1:6" x14ac:dyDescent="0.25">
      <c r="A7" s="7" t="s">
        <v>8374</v>
      </c>
      <c r="B7" s="8"/>
      <c r="C7" s="8"/>
      <c r="D7" s="8"/>
      <c r="E7" s="8">
        <v>26</v>
      </c>
      <c r="F7" s="8">
        <v>26</v>
      </c>
    </row>
    <row r="8" spans="1:6" x14ac:dyDescent="0.25">
      <c r="A8" s="7" t="s">
        <v>8381</v>
      </c>
      <c r="B8" s="8"/>
      <c r="C8" s="8"/>
      <c r="D8" s="8"/>
      <c r="E8" s="8">
        <v>31</v>
      </c>
      <c r="F8" s="8">
        <v>31</v>
      </c>
    </row>
    <row r="9" spans="1:6" x14ac:dyDescent="0.25">
      <c r="A9" s="7" t="s">
        <v>8382</v>
      </c>
      <c r="B9" s="8"/>
      <c r="C9" s="8"/>
      <c r="D9" s="8"/>
      <c r="E9" s="8">
        <v>52</v>
      </c>
      <c r="F9" s="8">
        <v>52</v>
      </c>
    </row>
    <row r="10" spans="1:6" x14ac:dyDescent="0.25">
      <c r="A10" s="7" t="s">
        <v>8383</v>
      </c>
      <c r="B10" s="8"/>
      <c r="C10" s="8"/>
      <c r="D10" s="8"/>
      <c r="E10" s="8">
        <v>68</v>
      </c>
      <c r="F10" s="8">
        <v>68</v>
      </c>
    </row>
    <row r="11" spans="1:6" x14ac:dyDescent="0.25">
      <c r="A11" s="7" t="s">
        <v>8384</v>
      </c>
      <c r="B11" s="8">
        <v>1</v>
      </c>
      <c r="C11" s="8">
        <v>34</v>
      </c>
      <c r="D11" s="8"/>
      <c r="E11" s="8">
        <v>124</v>
      </c>
      <c r="F11" s="8">
        <v>159</v>
      </c>
    </row>
    <row r="12" spans="1:6" x14ac:dyDescent="0.25">
      <c r="A12" s="7" t="s">
        <v>8385</v>
      </c>
      <c r="B12" s="8">
        <v>1</v>
      </c>
      <c r="C12" s="8">
        <v>21</v>
      </c>
      <c r="D12" s="8"/>
      <c r="E12" s="8">
        <v>95</v>
      </c>
      <c r="F12" s="8">
        <v>117</v>
      </c>
    </row>
    <row r="13" spans="1:6" x14ac:dyDescent="0.25">
      <c r="A13" s="7" t="s">
        <v>8386</v>
      </c>
      <c r="B13" s="8">
        <v>1</v>
      </c>
      <c r="C13" s="8">
        <v>9</v>
      </c>
      <c r="D13" s="8"/>
      <c r="E13" s="8">
        <v>71</v>
      </c>
      <c r="F13" s="8">
        <v>81</v>
      </c>
    </row>
    <row r="14" spans="1:6" x14ac:dyDescent="0.25">
      <c r="A14" s="7" t="s">
        <v>8387</v>
      </c>
      <c r="B14" s="8">
        <v>1</v>
      </c>
      <c r="C14" s="8">
        <v>2</v>
      </c>
      <c r="D14" s="8">
        <v>1</v>
      </c>
      <c r="E14" s="8">
        <v>13</v>
      </c>
      <c r="F14" s="8">
        <v>17</v>
      </c>
    </row>
    <row r="15" spans="1:6" x14ac:dyDescent="0.25">
      <c r="A15" s="7" t="s">
        <v>8311</v>
      </c>
      <c r="B15" s="8">
        <v>4</v>
      </c>
      <c r="C15" s="8">
        <v>66</v>
      </c>
      <c r="D15" s="8">
        <v>1</v>
      </c>
      <c r="E15" s="8">
        <v>486</v>
      </c>
      <c r="F15" s="8">
        <v>557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Category Success</vt:lpstr>
      <vt:lpstr>Subcategory Success</vt:lpstr>
      <vt:lpstr>Date Created Successes</vt:lpstr>
      <vt:lpstr>Goal Based Success</vt:lpstr>
      <vt:lpstr>Statistics</vt:lpstr>
      <vt:lpstr>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Salvador del Cos</cp:lastModifiedBy>
  <dcterms:created xsi:type="dcterms:W3CDTF">2017-04-20T15:17:24Z</dcterms:created>
  <dcterms:modified xsi:type="dcterms:W3CDTF">2021-03-04T20:27:07Z</dcterms:modified>
</cp:coreProperties>
</file>