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Q:\2019-2020 учебный год\Рассчет часов\учебные планы 2019-2020\ОИБ\Новый набор (2019г)\"/>
    </mc:Choice>
  </mc:AlternateContent>
  <xr:revisionPtr revIDLastSave="0" documentId="13_ncr:1_{A3D96269-AB0E-4BCE-8BE6-93A64449F2A4}" xr6:coauthVersionLast="36" xr6:coauthVersionMax="36" xr10:uidLastSave="{00000000-0000-0000-0000-000000000000}"/>
  <bookViews>
    <workbookView xWindow="0" yWindow="0" windowWidth="28800" windowHeight="12435" activeTab="1" xr2:uid="{00000000-000D-0000-FFFF-FFFF00000000}"/>
  </bookViews>
  <sheets>
    <sheet name="992" sheetId="3" r:id="rId1"/>
    <sheet name="99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0" i="3" l="1"/>
  <c r="J35" i="3"/>
  <c r="G90" i="3" l="1"/>
  <c r="M103" i="3" l="1"/>
  <c r="L103" i="3"/>
  <c r="M95" i="3"/>
  <c r="P95" i="3"/>
  <c r="Q95" i="3"/>
  <c r="R95" i="3"/>
  <c r="O35" i="3"/>
  <c r="P35" i="3"/>
  <c r="Q35" i="3"/>
  <c r="R35" i="3"/>
  <c r="S35" i="3"/>
  <c r="N35" i="3"/>
  <c r="N98" i="3" l="1"/>
  <c r="O98" i="3"/>
  <c r="P98" i="3"/>
  <c r="Q98" i="3"/>
  <c r="R98" i="3"/>
  <c r="S98" i="3"/>
  <c r="M98" i="3"/>
  <c r="L98" i="3"/>
  <c r="M97" i="3"/>
  <c r="N97" i="3"/>
  <c r="O97" i="3"/>
  <c r="P97" i="3"/>
  <c r="Q97" i="3"/>
  <c r="R97" i="3"/>
  <c r="S97" i="3"/>
  <c r="N95" i="3"/>
  <c r="O95" i="3"/>
  <c r="L95" i="3"/>
  <c r="S103" i="3"/>
  <c r="R103" i="3"/>
  <c r="Q103" i="3"/>
  <c r="P103" i="3"/>
  <c r="O103" i="3"/>
  <c r="N103" i="3"/>
  <c r="L97" i="3"/>
  <c r="E92" i="3"/>
  <c r="E91" i="3"/>
  <c r="E90" i="3"/>
  <c r="J84" i="3"/>
  <c r="J77" i="3"/>
  <c r="J71" i="3"/>
  <c r="J61" i="3"/>
  <c r="I28" i="1"/>
  <c r="I44" i="3"/>
  <c r="J44" i="3"/>
  <c r="K44" i="3"/>
  <c r="L44" i="3"/>
  <c r="M44" i="3"/>
  <c r="N44" i="3"/>
  <c r="O44" i="3"/>
  <c r="P44" i="3"/>
  <c r="Q44" i="3"/>
  <c r="R44" i="3"/>
  <c r="S44" i="3"/>
  <c r="F44" i="3"/>
  <c r="G56" i="3"/>
  <c r="E56" i="3" s="1"/>
  <c r="G55" i="3"/>
  <c r="E55" i="3" s="1"/>
  <c r="G54" i="3"/>
  <c r="E54" i="3" s="1"/>
  <c r="G53" i="3"/>
  <c r="E53" i="3" s="1"/>
  <c r="G52" i="3"/>
  <c r="E52" i="3" s="1"/>
  <c r="G38" i="3"/>
  <c r="E38" i="3" s="1"/>
  <c r="J60" i="3" l="1"/>
  <c r="G34" i="3"/>
  <c r="E34" i="3" s="1"/>
  <c r="G33" i="3"/>
  <c r="H33" i="3" s="1"/>
  <c r="S32" i="3"/>
  <c r="R32" i="3"/>
  <c r="Q32" i="3"/>
  <c r="P32" i="3"/>
  <c r="O32" i="3"/>
  <c r="N32" i="3"/>
  <c r="M32" i="3"/>
  <c r="L32" i="3"/>
  <c r="K32" i="3"/>
  <c r="J32" i="3"/>
  <c r="I32" i="3"/>
  <c r="F32" i="3"/>
  <c r="G31" i="3"/>
  <c r="E31" i="3" s="1"/>
  <c r="G30" i="3"/>
  <c r="E30" i="3" s="1"/>
  <c r="G29" i="3"/>
  <c r="H29" i="3" s="1"/>
  <c r="M28" i="3"/>
  <c r="L28" i="3"/>
  <c r="K28" i="3"/>
  <c r="J28" i="3"/>
  <c r="I28" i="3"/>
  <c r="F28" i="3"/>
  <c r="G27" i="3"/>
  <c r="H27" i="3" s="1"/>
  <c r="G26" i="3"/>
  <c r="H26" i="3" s="1"/>
  <c r="G25" i="3"/>
  <c r="H25" i="3" s="1"/>
  <c r="G24" i="3"/>
  <c r="E24" i="3" s="1"/>
  <c r="G23" i="3"/>
  <c r="H23" i="3" s="1"/>
  <c r="G22" i="3"/>
  <c r="H22" i="3" s="1"/>
  <c r="G21" i="3"/>
  <c r="H21" i="3" s="1"/>
  <c r="G20" i="3"/>
  <c r="E20" i="3" s="1"/>
  <c r="M19" i="3"/>
  <c r="L19" i="3"/>
  <c r="K19" i="3"/>
  <c r="J19" i="3"/>
  <c r="I19" i="3"/>
  <c r="F19" i="3"/>
  <c r="J93" i="3" l="1"/>
  <c r="E29" i="3"/>
  <c r="J43" i="3"/>
  <c r="H31" i="3"/>
  <c r="E33" i="3"/>
  <c r="E32" i="3" s="1"/>
  <c r="E21" i="3"/>
  <c r="E23" i="3"/>
  <c r="E25" i="3"/>
  <c r="E27" i="3"/>
  <c r="G19" i="3"/>
  <c r="E19" i="3" s="1"/>
  <c r="H20" i="3"/>
  <c r="E22" i="3"/>
  <c r="H24" i="3"/>
  <c r="E26" i="3"/>
  <c r="G28" i="3"/>
  <c r="E28" i="3" s="1"/>
  <c r="H30" i="3"/>
  <c r="H28" i="3" s="1"/>
  <c r="H34" i="3"/>
  <c r="H32" i="3" s="1"/>
  <c r="G32" i="3"/>
  <c r="H19" i="3" l="1"/>
  <c r="Q88" i="1"/>
  <c r="P88" i="1"/>
  <c r="O88" i="1"/>
  <c r="N88" i="1"/>
  <c r="M88" i="1"/>
  <c r="L88" i="1"/>
  <c r="E82" i="1"/>
  <c r="E81" i="1"/>
  <c r="E80" i="1" l="1"/>
  <c r="G36" i="1" l="1"/>
  <c r="G37" i="1"/>
  <c r="G38" i="1"/>
  <c r="G39" i="1"/>
  <c r="G40" i="1"/>
  <c r="G41" i="1"/>
  <c r="J19" i="1"/>
  <c r="J57" i="1"/>
  <c r="J74" i="1" l="1"/>
  <c r="J65" i="1"/>
  <c r="J45" i="1"/>
  <c r="J28" i="1"/>
  <c r="J24" i="1"/>
  <c r="F28" i="1"/>
  <c r="K28" i="1"/>
  <c r="L28" i="1"/>
  <c r="M28" i="1"/>
  <c r="N28" i="1"/>
  <c r="O28" i="1"/>
  <c r="P28" i="1"/>
  <c r="Q28" i="1"/>
  <c r="J44" i="1" l="1"/>
  <c r="J27" i="1" s="1"/>
  <c r="J83" i="1" s="1"/>
  <c r="F68" i="1"/>
  <c r="I68" i="1"/>
  <c r="K68" i="1"/>
  <c r="L68" i="1"/>
  <c r="M68" i="1"/>
  <c r="N68" i="1"/>
  <c r="O68" i="1"/>
  <c r="P68" i="1"/>
  <c r="F66" i="1"/>
  <c r="I66" i="1"/>
  <c r="K66" i="1"/>
  <c r="L66" i="1"/>
  <c r="M66" i="1"/>
  <c r="N66" i="1"/>
  <c r="O66" i="1"/>
  <c r="P66" i="1"/>
  <c r="F60" i="1"/>
  <c r="I60" i="1"/>
  <c r="K60" i="1"/>
  <c r="L60" i="1"/>
  <c r="M60" i="1"/>
  <c r="N60" i="1"/>
  <c r="O60" i="1"/>
  <c r="P60" i="1"/>
  <c r="Q60" i="1"/>
  <c r="F58" i="1"/>
  <c r="I58" i="1"/>
  <c r="K58" i="1"/>
  <c r="L58" i="1"/>
  <c r="M58" i="1"/>
  <c r="P58" i="1"/>
  <c r="Q58" i="1"/>
  <c r="F49" i="1"/>
  <c r="I49" i="1"/>
  <c r="K49" i="1"/>
  <c r="L49" i="1"/>
  <c r="M49" i="1"/>
  <c r="P49" i="1"/>
  <c r="Q49" i="1"/>
  <c r="K46" i="1"/>
  <c r="L46" i="1"/>
  <c r="M46" i="1"/>
  <c r="O46" i="1"/>
  <c r="P46" i="1"/>
  <c r="F46" i="1"/>
  <c r="I46" i="1"/>
  <c r="L77" i="3" l="1"/>
  <c r="M77" i="3"/>
  <c r="L84" i="3"/>
  <c r="M84" i="3"/>
  <c r="L74" i="3"/>
  <c r="L71" i="3" s="1"/>
  <c r="M74" i="3"/>
  <c r="M71" i="3" s="1"/>
  <c r="L67" i="3"/>
  <c r="M67" i="3"/>
  <c r="L40" i="3"/>
  <c r="M40" i="3"/>
  <c r="T115" i="3"/>
  <c r="T109" i="3"/>
  <c r="T111" i="3" s="1"/>
  <c r="T95" i="3"/>
  <c r="G87" i="3"/>
  <c r="E87" i="3" s="1"/>
  <c r="G86" i="3"/>
  <c r="E86" i="3" s="1"/>
  <c r="G85" i="3"/>
  <c r="E85" i="3" s="1"/>
  <c r="S84" i="3"/>
  <c r="R84" i="3"/>
  <c r="Q84" i="3"/>
  <c r="P84" i="3"/>
  <c r="O84" i="3"/>
  <c r="N84" i="3"/>
  <c r="K84" i="3"/>
  <c r="I84" i="3"/>
  <c r="H84" i="3"/>
  <c r="F84" i="3"/>
  <c r="G83" i="3"/>
  <c r="E83" i="3" s="1"/>
  <c r="G82" i="3"/>
  <c r="E82" i="3" s="1"/>
  <c r="G81" i="3"/>
  <c r="E81" i="3" s="1"/>
  <c r="S80" i="3"/>
  <c r="S79" i="3" s="1"/>
  <c r="R80" i="3"/>
  <c r="R77" i="3" s="1"/>
  <c r="Q80" i="3"/>
  <c r="Q77" i="3" s="1"/>
  <c r="P80" i="3"/>
  <c r="P77" i="3" s="1"/>
  <c r="T79" i="3"/>
  <c r="T74" i="3" s="1"/>
  <c r="T71" i="3" s="1"/>
  <c r="O77" i="3"/>
  <c r="N77" i="3"/>
  <c r="K77" i="3"/>
  <c r="I77" i="3"/>
  <c r="F77" i="3"/>
  <c r="E76" i="3"/>
  <c r="G75" i="3"/>
  <c r="E75" i="3" s="1"/>
  <c r="S74" i="3"/>
  <c r="S71" i="3" s="1"/>
  <c r="R74" i="3"/>
  <c r="R71" i="3" s="1"/>
  <c r="O74" i="3"/>
  <c r="O71" i="3" s="1"/>
  <c r="N74" i="3"/>
  <c r="G73" i="3"/>
  <c r="Q71" i="3"/>
  <c r="K71" i="3"/>
  <c r="I71" i="3"/>
  <c r="F71" i="3"/>
  <c r="G70" i="3"/>
  <c r="E70" i="3" s="1"/>
  <c r="S67" i="3"/>
  <c r="S96" i="3" s="1"/>
  <c r="R67" i="3"/>
  <c r="R96" i="3" s="1"/>
  <c r="Q67" i="3"/>
  <c r="P67" i="3"/>
  <c r="P96" i="3" s="1"/>
  <c r="O67" i="3"/>
  <c r="N67" i="3"/>
  <c r="N96" i="3" s="1"/>
  <c r="Q66" i="3"/>
  <c r="P66" i="3"/>
  <c r="Q65" i="3"/>
  <c r="G64" i="3"/>
  <c r="H64" i="3" s="1"/>
  <c r="K61" i="3"/>
  <c r="I61" i="3"/>
  <c r="F61" i="3"/>
  <c r="G59" i="3"/>
  <c r="E59" i="3" s="1"/>
  <c r="G58" i="3"/>
  <c r="E58" i="3" s="1"/>
  <c r="G57" i="3"/>
  <c r="E57" i="3" s="1"/>
  <c r="G51" i="3"/>
  <c r="E51" i="3" s="1"/>
  <c r="G50" i="3"/>
  <c r="E50" i="3" s="1"/>
  <c r="G49" i="3"/>
  <c r="H49" i="3" s="1"/>
  <c r="G48" i="3"/>
  <c r="G47" i="3"/>
  <c r="E47" i="3" s="1"/>
  <c r="G46" i="3"/>
  <c r="G45" i="3"/>
  <c r="H45" i="3" s="1"/>
  <c r="G42" i="3"/>
  <c r="H42" i="3" s="1"/>
  <c r="E42" i="3"/>
  <c r="G41" i="3"/>
  <c r="E41" i="3" s="1"/>
  <c r="S40" i="3"/>
  <c r="R40" i="3"/>
  <c r="R94" i="3" s="1"/>
  <c r="R99" i="3" s="1"/>
  <c r="Q40" i="3"/>
  <c r="P40" i="3"/>
  <c r="O40" i="3"/>
  <c r="N40" i="3"/>
  <c r="N94" i="3" s="1"/>
  <c r="N99" i="3" s="1"/>
  <c r="K40" i="3"/>
  <c r="K35" i="3" s="1"/>
  <c r="I40" i="3"/>
  <c r="I35" i="3" s="1"/>
  <c r="F40" i="3"/>
  <c r="F35" i="3" s="1"/>
  <c r="G39" i="3"/>
  <c r="H39" i="3" s="1"/>
  <c r="G37" i="3"/>
  <c r="G36" i="3"/>
  <c r="F17" i="3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C17" i="3"/>
  <c r="Q96" i="3" l="1"/>
  <c r="O94" i="3"/>
  <c r="O61" i="3"/>
  <c r="O96" i="3"/>
  <c r="M96" i="3"/>
  <c r="P94" i="3"/>
  <c r="P99" i="3" s="1"/>
  <c r="L61" i="3"/>
  <c r="L96" i="3"/>
  <c r="Q94" i="3"/>
  <c r="Q99" i="3" s="1"/>
  <c r="M35" i="3"/>
  <c r="M94" i="3" s="1"/>
  <c r="M99" i="3" s="1"/>
  <c r="L35" i="3"/>
  <c r="L94" i="3" s="1"/>
  <c r="L99" i="3" s="1"/>
  <c r="P61" i="3"/>
  <c r="E40" i="3"/>
  <c r="G44" i="3"/>
  <c r="G66" i="3"/>
  <c r="G72" i="3"/>
  <c r="H72" i="3" s="1"/>
  <c r="H71" i="3" s="1"/>
  <c r="E46" i="3"/>
  <c r="E48" i="3"/>
  <c r="E39" i="3"/>
  <c r="E36" i="3"/>
  <c r="M61" i="3"/>
  <c r="M60" i="3" s="1"/>
  <c r="L60" i="3"/>
  <c r="G80" i="3"/>
  <c r="E80" i="3" s="1"/>
  <c r="R61" i="3"/>
  <c r="R60" i="3" s="1"/>
  <c r="G74" i="3"/>
  <c r="E74" i="3" s="1"/>
  <c r="N61" i="3"/>
  <c r="S63" i="3"/>
  <c r="S62" i="3" s="1"/>
  <c r="G62" i="3" s="1"/>
  <c r="Q61" i="3"/>
  <c r="Q60" i="3" s="1"/>
  <c r="F60" i="3"/>
  <c r="P71" i="3"/>
  <c r="P60" i="3" s="1"/>
  <c r="I60" i="3"/>
  <c r="O60" i="3"/>
  <c r="K60" i="3"/>
  <c r="H66" i="3"/>
  <c r="E66" i="3"/>
  <c r="E72" i="3"/>
  <c r="E84" i="3"/>
  <c r="G79" i="3"/>
  <c r="S78" i="3"/>
  <c r="S94" i="3" s="1"/>
  <c r="S99" i="3" s="1"/>
  <c r="E37" i="3"/>
  <c r="G40" i="3"/>
  <c r="G35" i="3" s="1"/>
  <c r="H40" i="3"/>
  <c r="H35" i="3" s="1"/>
  <c r="E45" i="3"/>
  <c r="E49" i="3"/>
  <c r="H51" i="3"/>
  <c r="H44" i="3" s="1"/>
  <c r="E64" i="3"/>
  <c r="G65" i="3"/>
  <c r="N71" i="3"/>
  <c r="E73" i="3"/>
  <c r="G84" i="3"/>
  <c r="G67" i="3"/>
  <c r="E67" i="3" s="1"/>
  <c r="M85" i="1"/>
  <c r="N85" i="1"/>
  <c r="O85" i="1"/>
  <c r="P85" i="1"/>
  <c r="R85" i="1"/>
  <c r="L85" i="1"/>
  <c r="G26" i="1"/>
  <c r="N60" i="3" l="1"/>
  <c r="O99" i="3"/>
  <c r="Q43" i="3"/>
  <c r="Q93" i="3"/>
  <c r="P43" i="3"/>
  <c r="P93" i="3"/>
  <c r="M43" i="3"/>
  <c r="M93" i="3"/>
  <c r="R43" i="3"/>
  <c r="R93" i="3"/>
  <c r="O43" i="3"/>
  <c r="O93" i="3"/>
  <c r="N43" i="3"/>
  <c r="N93" i="3"/>
  <c r="K43" i="3"/>
  <c r="K93" i="3"/>
  <c r="I43" i="3"/>
  <c r="I93" i="3"/>
  <c r="F43" i="3"/>
  <c r="F93" i="3"/>
  <c r="L43" i="3"/>
  <c r="L93" i="3"/>
  <c r="E44" i="3"/>
  <c r="E35" i="3"/>
  <c r="G63" i="3"/>
  <c r="H63" i="3" s="1"/>
  <c r="S61" i="3"/>
  <c r="Q18" i="3"/>
  <c r="G71" i="3"/>
  <c r="R18" i="3"/>
  <c r="P18" i="3"/>
  <c r="N18" i="3"/>
  <c r="H65" i="3"/>
  <c r="E65" i="3"/>
  <c r="O18" i="3"/>
  <c r="G78" i="3"/>
  <c r="S77" i="3"/>
  <c r="E79" i="3"/>
  <c r="H62" i="3"/>
  <c r="G61" i="3"/>
  <c r="E62" i="3"/>
  <c r="E71" i="3"/>
  <c r="G43" i="1"/>
  <c r="G42" i="1"/>
  <c r="G56" i="1"/>
  <c r="E56" i="1" s="1"/>
  <c r="E63" i="3" l="1"/>
  <c r="S60" i="3"/>
  <c r="M18" i="3"/>
  <c r="L18" i="3"/>
  <c r="E61" i="3"/>
  <c r="E78" i="3"/>
  <c r="E77" i="3" s="1"/>
  <c r="H77" i="3"/>
  <c r="G77" i="3"/>
  <c r="G60" i="3" s="1"/>
  <c r="G93" i="3" s="1"/>
  <c r="H61" i="3"/>
  <c r="N52" i="1"/>
  <c r="N49" i="1" s="1"/>
  <c r="O52" i="1"/>
  <c r="O59" i="1"/>
  <c r="O58" i="1" s="1"/>
  <c r="N58" i="1"/>
  <c r="N46" i="1"/>
  <c r="O51" i="1"/>
  <c r="O49" i="1" s="1"/>
  <c r="E64" i="1"/>
  <c r="E26" i="1"/>
  <c r="H26" i="1"/>
  <c r="G25" i="1"/>
  <c r="E25" i="1" s="1"/>
  <c r="F19" i="1"/>
  <c r="G23" i="1"/>
  <c r="H23" i="1" s="1"/>
  <c r="G20" i="1"/>
  <c r="E20" i="1" s="1"/>
  <c r="G21" i="1"/>
  <c r="H21" i="1" s="1"/>
  <c r="G22" i="1"/>
  <c r="H22" i="1" s="1"/>
  <c r="M53" i="1"/>
  <c r="G73" i="1"/>
  <c r="E60" i="3" l="1"/>
  <c r="E93" i="3" s="1"/>
  <c r="S43" i="3"/>
  <c r="S93" i="3"/>
  <c r="S18" i="3" s="1"/>
  <c r="G43" i="3"/>
  <c r="H60" i="3"/>
  <c r="E23" i="1"/>
  <c r="E22" i="1"/>
  <c r="H25" i="1"/>
  <c r="H20" i="1"/>
  <c r="E21" i="1"/>
  <c r="H43" i="3" l="1"/>
  <c r="H93" i="3"/>
  <c r="E43" i="3"/>
  <c r="F74" i="1"/>
  <c r="I74" i="1"/>
  <c r="K74" i="1"/>
  <c r="L74" i="1"/>
  <c r="M74" i="1"/>
  <c r="N74" i="1"/>
  <c r="O74" i="1"/>
  <c r="P74" i="1"/>
  <c r="Q74" i="1"/>
  <c r="G77" i="1"/>
  <c r="E77" i="1" s="1"/>
  <c r="L87" i="1"/>
  <c r="M87" i="1"/>
  <c r="N87" i="1"/>
  <c r="O87" i="1"/>
  <c r="P87" i="1"/>
  <c r="Q87" i="1"/>
  <c r="G76" i="1" l="1"/>
  <c r="H76" i="1" s="1"/>
  <c r="H74" i="1" s="1"/>
  <c r="E76" i="1" l="1"/>
  <c r="G72" i="1" l="1"/>
  <c r="E72" i="1" s="1"/>
  <c r="E42" i="1" l="1"/>
  <c r="E43" i="1"/>
  <c r="G30" i="1"/>
  <c r="G31" i="1"/>
  <c r="E31" i="1" s="1"/>
  <c r="G32" i="1"/>
  <c r="E32" i="1" s="1"/>
  <c r="G33" i="1"/>
  <c r="E33" i="1" s="1"/>
  <c r="G34" i="1"/>
  <c r="E34" i="1" s="1"/>
  <c r="G35" i="1"/>
  <c r="E35" i="1" s="1"/>
  <c r="G61" i="1"/>
  <c r="G60" i="1" s="1"/>
  <c r="G59" i="1"/>
  <c r="G58" i="1" s="1"/>
  <c r="G50" i="1"/>
  <c r="G51" i="1"/>
  <c r="E51" i="1" s="1"/>
  <c r="G52" i="1"/>
  <c r="E52" i="1" s="1"/>
  <c r="E30" i="1" l="1"/>
  <c r="E50" i="1"/>
  <c r="G49" i="1"/>
  <c r="H61" i="1"/>
  <c r="H60" i="1" s="1"/>
  <c r="E61" i="1"/>
  <c r="H59" i="1"/>
  <c r="H58" i="1" s="1"/>
  <c r="E59" i="1"/>
  <c r="O57" i="1"/>
  <c r="O53" i="1"/>
  <c r="O45" i="1" s="1"/>
  <c r="P53" i="1"/>
  <c r="P45" i="1" s="1"/>
  <c r="Q53" i="1"/>
  <c r="N53" i="1"/>
  <c r="E49" i="1" l="1"/>
  <c r="E58" i="1"/>
  <c r="E60" i="1"/>
  <c r="N45" i="1"/>
  <c r="H51" i="1"/>
  <c r="H52" i="1"/>
  <c r="F45" i="1" l="1"/>
  <c r="I45" i="1"/>
  <c r="K45" i="1"/>
  <c r="F57" i="1"/>
  <c r="I57" i="1"/>
  <c r="K57" i="1"/>
  <c r="N57" i="1"/>
  <c r="H50" i="1"/>
  <c r="H49" i="1" s="1"/>
  <c r="G78" i="1" l="1"/>
  <c r="G19" i="1"/>
  <c r="F24" i="1"/>
  <c r="I24" i="1"/>
  <c r="K24" i="1"/>
  <c r="L24" i="1"/>
  <c r="M24" i="1"/>
  <c r="N24" i="1"/>
  <c r="O24" i="1"/>
  <c r="P24" i="1"/>
  <c r="Q24" i="1"/>
  <c r="E78" i="1" l="1"/>
  <c r="G74" i="1"/>
  <c r="E74" i="1" l="1"/>
  <c r="M62" i="1"/>
  <c r="P62" i="1"/>
  <c r="P57" i="1" s="1"/>
  <c r="Q62" i="1"/>
  <c r="Q57" i="1" s="1"/>
  <c r="L62" i="1"/>
  <c r="L57" i="1" s="1"/>
  <c r="Q48" i="1"/>
  <c r="M45" i="1"/>
  <c r="L53" i="1"/>
  <c r="L45" i="1" l="1"/>
  <c r="L86" i="1"/>
  <c r="M57" i="1"/>
  <c r="M86" i="1"/>
  <c r="G48" i="1"/>
  <c r="Q47" i="1"/>
  <c r="G53" i="1"/>
  <c r="E53" i="1" s="1"/>
  <c r="Q45" i="1" l="1"/>
  <c r="Q46" i="1"/>
  <c r="H48" i="1"/>
  <c r="E48" i="1"/>
  <c r="G47" i="1"/>
  <c r="G46" i="1" s="1"/>
  <c r="F65" i="1"/>
  <c r="F44" i="1" s="1"/>
  <c r="F27" i="1" s="1"/>
  <c r="F83" i="1" s="1"/>
  <c r="I65" i="1"/>
  <c r="I44" i="1" s="1"/>
  <c r="I27" i="1" s="1"/>
  <c r="K65" i="1"/>
  <c r="K44" i="1" s="1"/>
  <c r="K27" i="1" s="1"/>
  <c r="G45" i="1" l="1"/>
  <c r="E47" i="1"/>
  <c r="H47" i="1"/>
  <c r="G71" i="1"/>
  <c r="E71" i="1" s="1"/>
  <c r="E73" i="1"/>
  <c r="G63" i="1"/>
  <c r="E63" i="1" s="1"/>
  <c r="E45" i="1" l="1"/>
  <c r="E46" i="1"/>
  <c r="H45" i="1"/>
  <c r="H46" i="1"/>
  <c r="R105" i="1"/>
  <c r="Q93" i="1"/>
  <c r="P93" i="1"/>
  <c r="O93" i="1"/>
  <c r="N93" i="1"/>
  <c r="M93" i="1"/>
  <c r="L93" i="1"/>
  <c r="R99" i="1"/>
  <c r="R101" i="1" s="1"/>
  <c r="Q70" i="1"/>
  <c r="Q86" i="1" s="1"/>
  <c r="P70" i="1"/>
  <c r="P86" i="1" s="1"/>
  <c r="O70" i="1"/>
  <c r="O86" i="1" s="1"/>
  <c r="N70" i="1"/>
  <c r="N86" i="1" s="1"/>
  <c r="G62" i="1"/>
  <c r="R69" i="1"/>
  <c r="R62" i="1" s="1"/>
  <c r="R57" i="1" s="1"/>
  <c r="G29" i="1"/>
  <c r="G28" i="1" s="1"/>
  <c r="Q19" i="1"/>
  <c r="P19" i="1"/>
  <c r="O19" i="1"/>
  <c r="N19" i="1"/>
  <c r="M19" i="1"/>
  <c r="L19" i="1"/>
  <c r="K19" i="1"/>
  <c r="K83" i="1" s="1"/>
  <c r="I19" i="1"/>
  <c r="I83" i="1" s="1"/>
  <c r="F17" i="1"/>
  <c r="G17" i="1" s="1"/>
  <c r="H17" i="1" s="1"/>
  <c r="I17" i="1" s="1"/>
  <c r="K17" i="1" s="1"/>
  <c r="L17" i="1" s="1"/>
  <c r="M17" i="1" s="1"/>
  <c r="N17" i="1" s="1"/>
  <c r="O17" i="1" s="1"/>
  <c r="P17" i="1" s="1"/>
  <c r="Q17" i="1" s="1"/>
  <c r="C17" i="1"/>
  <c r="L84" i="1" l="1"/>
  <c r="P84" i="1"/>
  <c r="M84" i="1"/>
  <c r="O84" i="1"/>
  <c r="N84" i="1"/>
  <c r="E62" i="1"/>
  <c r="G57" i="1"/>
  <c r="G24" i="1"/>
  <c r="E24" i="1"/>
  <c r="O65" i="1"/>
  <c r="O44" i="1" s="1"/>
  <c r="O27" i="1" s="1"/>
  <c r="O83" i="1" s="1"/>
  <c r="H32" i="1"/>
  <c r="H29" i="1"/>
  <c r="E29" i="1"/>
  <c r="E28" i="1" s="1"/>
  <c r="H33" i="1"/>
  <c r="M65" i="1"/>
  <c r="M44" i="1" s="1"/>
  <c r="M27" i="1" s="1"/>
  <c r="M83" i="1" s="1"/>
  <c r="Q69" i="1"/>
  <c r="Q68" i="1" s="1"/>
  <c r="H30" i="1"/>
  <c r="H34" i="1"/>
  <c r="G70" i="1"/>
  <c r="E70" i="1" s="1"/>
  <c r="L65" i="1"/>
  <c r="L44" i="1" s="1"/>
  <c r="L27" i="1" s="1"/>
  <c r="L83" i="1" s="1"/>
  <c r="H31" i="1"/>
  <c r="E19" i="1"/>
  <c r="H35" i="1"/>
  <c r="H24" i="1"/>
  <c r="H28" i="1" l="1"/>
  <c r="E57" i="1"/>
  <c r="O18" i="1"/>
  <c r="Q67" i="1"/>
  <c r="Q66" i="1" s="1"/>
  <c r="G69" i="1"/>
  <c r="G68" i="1" s="1"/>
  <c r="P65" i="1"/>
  <c r="P44" i="1" s="1"/>
  <c r="P27" i="1" s="1"/>
  <c r="P83" i="1" s="1"/>
  <c r="N65" i="1"/>
  <c r="N44" i="1" s="1"/>
  <c r="N27" i="1" s="1"/>
  <c r="N83" i="1" s="1"/>
  <c r="H57" i="1"/>
  <c r="H19" i="1"/>
  <c r="H69" i="1" l="1"/>
  <c r="H68" i="1" s="1"/>
  <c r="E69" i="1"/>
  <c r="Q65" i="1"/>
  <c r="Q44" i="1" s="1"/>
  <c r="Q84" i="1"/>
  <c r="G67" i="1"/>
  <c r="G66" i="1" s="1"/>
  <c r="P18" i="1"/>
  <c r="L18" i="1"/>
  <c r="M18" i="1"/>
  <c r="E68" i="1" l="1"/>
  <c r="Q27" i="1"/>
  <c r="Q83" i="1" s="1"/>
  <c r="Q18" i="1" s="1"/>
  <c r="G65" i="1"/>
  <c r="G44" i="1" s="1"/>
  <c r="G27" i="1" s="1"/>
  <c r="G83" i="1" s="1"/>
  <c r="E67" i="1"/>
  <c r="H67" i="1"/>
  <c r="L89" i="1"/>
  <c r="N18" i="1"/>
  <c r="O89" i="1"/>
  <c r="P89" i="1"/>
  <c r="M89" i="1"/>
  <c r="H65" i="1" l="1"/>
  <c r="H44" i="1" s="1"/>
  <c r="H27" i="1" s="1"/>
  <c r="H83" i="1" s="1"/>
  <c r="H66" i="1"/>
  <c r="E65" i="1"/>
  <c r="E44" i="1" s="1"/>
  <c r="E27" i="1" s="1"/>
  <c r="E83" i="1" s="1"/>
  <c r="E66" i="1"/>
  <c r="Q89" i="1"/>
  <c r="N89" i="1"/>
</calcChain>
</file>

<file path=xl/sharedStrings.xml><?xml version="1.0" encoding="utf-8"?>
<sst xmlns="http://schemas.openxmlformats.org/spreadsheetml/2006/main" count="563" uniqueCount="266">
  <si>
    <t>Ф1.</t>
  </si>
  <si>
    <t>м.п.</t>
  </si>
  <si>
    <t>УТВЕРЖДАЮ</t>
  </si>
  <si>
    <t>Директор ОГБПОУ "ТТИТ"</t>
  </si>
  <si>
    <t>________________________Е.В. Истигечева</t>
  </si>
  <si>
    <t>Наименование профессиональной образовательной организации</t>
  </si>
  <si>
    <t>ОГБПОУ " Томский техникум информационных технолгий"</t>
  </si>
  <si>
    <t>Код программы</t>
  </si>
  <si>
    <t>ППССЗ</t>
  </si>
  <si>
    <t>Код и наименование специальности</t>
  </si>
  <si>
    <t>Квалификация</t>
  </si>
  <si>
    <t>Форма обучения</t>
  </si>
  <si>
    <t>очная</t>
  </si>
  <si>
    <t>ПЛАН УЧЕБНОГО ПРОЦЕССА</t>
  </si>
  <si>
    <t>Нормативный срок обучения</t>
  </si>
  <si>
    <t>3г. 10мес.</t>
  </si>
  <si>
    <t>База обучения</t>
  </si>
  <si>
    <t>Индекс</t>
  </si>
  <si>
    <t>Наименование циклов, дисциплин, профессиональных модулей, МДК, практик</t>
  </si>
  <si>
    <t>Формы промежуточной аттестации</t>
  </si>
  <si>
    <t>Учебная нагрузка обучающихся (час.)</t>
  </si>
  <si>
    <t>преподаватели</t>
  </si>
  <si>
    <t xml:space="preserve">самостоятельная учебная работа </t>
  </si>
  <si>
    <t>Обязательная</t>
  </si>
  <si>
    <t>I курс</t>
  </si>
  <si>
    <t>II курс</t>
  </si>
  <si>
    <t>III курс</t>
  </si>
  <si>
    <t xml:space="preserve">в т. ч. </t>
  </si>
  <si>
    <t>1 
семестр</t>
  </si>
  <si>
    <t>3 
семестр</t>
  </si>
  <si>
    <t>курсовых работ (проектов)</t>
  </si>
  <si>
    <t>недель</t>
  </si>
  <si>
    <t>Э/ДЗ/З</t>
  </si>
  <si>
    <t>ОДб.00</t>
  </si>
  <si>
    <t>ОДб.01</t>
  </si>
  <si>
    <t>-,э,-,-,-,-,-,-,</t>
  </si>
  <si>
    <t>-,дз,-,-,-,-,-,-,</t>
  </si>
  <si>
    <t>ОДб.03</t>
  </si>
  <si>
    <t>Иностранный язык</t>
  </si>
  <si>
    <t>ОДб.04</t>
  </si>
  <si>
    <t>История</t>
  </si>
  <si>
    <t>ОДб.05</t>
  </si>
  <si>
    <t>Обществознание (вкл. экономику и право)</t>
  </si>
  <si>
    <t>ОДб.06</t>
  </si>
  <si>
    <t>ОДб.07</t>
  </si>
  <si>
    <t>ОДб.08</t>
  </si>
  <si>
    <t>Физическая культура</t>
  </si>
  <si>
    <t>ОБЖ</t>
  </si>
  <si>
    <t>ОДп.00</t>
  </si>
  <si>
    <t>2/1/0</t>
  </si>
  <si>
    <t>ОДп.01</t>
  </si>
  <si>
    <t>Математика</t>
  </si>
  <si>
    <t>ОДп.02</t>
  </si>
  <si>
    <t>Информатика и ИКТ</t>
  </si>
  <si>
    <t>ОДп.03</t>
  </si>
  <si>
    <t xml:space="preserve">Физика </t>
  </si>
  <si>
    <t>ОГСЭ.00</t>
  </si>
  <si>
    <t>Общий гуманитарный и социально-экономический цикл</t>
  </si>
  <si>
    <t>0/4/0</t>
  </si>
  <si>
    <t>ОГСЭ.01</t>
  </si>
  <si>
    <t>Основы философии</t>
  </si>
  <si>
    <t>-,-,-,-,-,-,дз,-</t>
  </si>
  <si>
    <t>Косых О.Е, Косых М.Н.</t>
  </si>
  <si>
    <t>ОГСЭ.02</t>
  </si>
  <si>
    <t>Фролова Т.Н., Белевская Т.А.</t>
  </si>
  <si>
    <t>ОГСЭ.04</t>
  </si>
  <si>
    <t>ОГСЭ.05</t>
  </si>
  <si>
    <t>-,-,дз,-,-,-,-,-</t>
  </si>
  <si>
    <t>ЕН.00</t>
  </si>
  <si>
    <t>Математический и общий естественнонаучный цикл</t>
  </si>
  <si>
    <t>ЕН.01</t>
  </si>
  <si>
    <t>Добрыднева Н.Б., Синицин В.В.</t>
  </si>
  <si>
    <t>ЕН.02</t>
  </si>
  <si>
    <t>Извекова Т.Н.</t>
  </si>
  <si>
    <t>П.00</t>
  </si>
  <si>
    <t>Профессиональный цикл</t>
  </si>
  <si>
    <t>ОП.00</t>
  </si>
  <si>
    <t>Общепрофессиональные дисциплины</t>
  </si>
  <si>
    <t>ОП.01</t>
  </si>
  <si>
    <t>ОП.02</t>
  </si>
  <si>
    <t>Маюнова А.Ю.</t>
  </si>
  <si>
    <t>ОП.03</t>
  </si>
  <si>
    <t>-,-,-,-,-,дз,-,-</t>
  </si>
  <si>
    <t>ОП.04</t>
  </si>
  <si>
    <t>Вакансия</t>
  </si>
  <si>
    <t>ОП.05</t>
  </si>
  <si>
    <t>-,-,-,-,э,-,-,-</t>
  </si>
  <si>
    <t>Родзик Е.А.</t>
  </si>
  <si>
    <t>ОП.06</t>
  </si>
  <si>
    <t>Основы алгоритмизации и программирования</t>
  </si>
  <si>
    <t>Алимова Т.К., Гуртякова Н.И.</t>
  </si>
  <si>
    <t>ОП.07</t>
  </si>
  <si>
    <t>Хлоповских В.М.</t>
  </si>
  <si>
    <t>ОП.09</t>
  </si>
  <si>
    <t>Шайер О.А.</t>
  </si>
  <si>
    <t>ОП.10</t>
  </si>
  <si>
    <t>Макаров В.М.</t>
  </si>
  <si>
    <t>ПМ.00</t>
  </si>
  <si>
    <t>Профессиональные модули</t>
  </si>
  <si>
    <t>Учебная практика</t>
  </si>
  <si>
    <t>ПП.01</t>
  </si>
  <si>
    <t>Производственная практика</t>
  </si>
  <si>
    <t>УП.02</t>
  </si>
  <si>
    <t>ПП.02</t>
  </si>
  <si>
    <t>1/1/0</t>
  </si>
  <si>
    <t>УП.03</t>
  </si>
  <si>
    <t>ПДП.02</t>
  </si>
  <si>
    <t>-,-,-,-,-,-,-,дз</t>
  </si>
  <si>
    <t>ПА.00</t>
  </si>
  <si>
    <t>ГИА.00</t>
  </si>
  <si>
    <t>Всего</t>
  </si>
  <si>
    <t>дисциплин и МДК</t>
  </si>
  <si>
    <t>самостоятельная работа</t>
  </si>
  <si>
    <t>учебной практики</t>
  </si>
  <si>
    <t>производ. практики</t>
  </si>
  <si>
    <t>преддиплом. практики</t>
  </si>
  <si>
    <t>экзаменов</t>
  </si>
  <si>
    <t>диф.зачетов</t>
  </si>
  <si>
    <t>зачетов</t>
  </si>
  <si>
    <t>Иностранный язык в профессиональной деятельности</t>
  </si>
  <si>
    <t>Государственная итоговая аттестация (в неделях - 6)</t>
  </si>
  <si>
    <t>Преддипломная практика (в неделях - 4)</t>
  </si>
  <si>
    <t>лаб. и практ. занятий</t>
  </si>
  <si>
    <t>-,-,-,-,-,э,-,-</t>
  </si>
  <si>
    <t>-,-,-,-,-,-,э,-</t>
  </si>
  <si>
    <t>ПМ.03</t>
  </si>
  <si>
    <t>МДК.03.01</t>
  </si>
  <si>
    <t>МДК.03.02</t>
  </si>
  <si>
    <t>2
семестр</t>
  </si>
  <si>
    <t>4
семестр</t>
  </si>
  <si>
    <t>5
семестр</t>
  </si>
  <si>
    <t>6
семестр</t>
  </si>
  <si>
    <t>Консультации на учебную группу по 100 часов( всего 300 ч.)</t>
  </si>
  <si>
    <t>2г. 10мес.</t>
  </si>
  <si>
    <t>среднее общее</t>
  </si>
  <si>
    <t>Промежуточная аттестация (в неделях - 5)</t>
  </si>
  <si>
    <t>10.02.05 "Обеспечение информационной безопасности автоматизированных систем"</t>
  </si>
  <si>
    <t>техник по защите информации</t>
  </si>
  <si>
    <t>Информатика</t>
  </si>
  <si>
    <t>Основы информационной безопасности</t>
  </si>
  <si>
    <t>Организационно - правовое обеспечение информационной безопасности</t>
  </si>
  <si>
    <t>Электроника и схемотехника</t>
  </si>
  <si>
    <t>Экономика и управление</t>
  </si>
  <si>
    <t>Безопасность жизнидеятельности</t>
  </si>
  <si>
    <t>Технические средства автоматизации</t>
  </si>
  <si>
    <t>ПМ.01</t>
  </si>
  <si>
    <t>Эксплуатация автоматизированных (информационных) систем в защищённом исполнении</t>
  </si>
  <si>
    <t>ПМ.02</t>
  </si>
  <si>
    <t>Защита информации в автоматизированных системах программными и программно-аппаратными средствами</t>
  </si>
  <si>
    <t>Защита информации техническими средствами»</t>
  </si>
  <si>
    <t>ПМ.04</t>
  </si>
  <si>
    <t>МДК.01.01</t>
  </si>
  <si>
    <t>Операционные системы</t>
  </si>
  <si>
    <t>МДК.01.02</t>
  </si>
  <si>
    <t>Базы данных</t>
  </si>
  <si>
    <t>МДК.01.03</t>
  </si>
  <si>
    <t>МДК.01.04</t>
  </si>
  <si>
    <t>МДК.01.05</t>
  </si>
  <si>
    <t>Сети и системы передачи информации</t>
  </si>
  <si>
    <t>Эксплуатация автоматизированных (информационных) систем в защищенном исполнении</t>
  </si>
  <si>
    <t>Эксплуатация компьютерных сетей</t>
  </si>
  <si>
    <t>МДК 02.01</t>
  </si>
  <si>
    <t>МДК 02.02</t>
  </si>
  <si>
    <t>Программные и программно-аппаратные средства защиты информации</t>
  </si>
  <si>
    <t>Криптографические средства защиты информации</t>
  </si>
  <si>
    <t>Техническая защита информации</t>
  </si>
  <si>
    <t>Инженерно-технические средства физической защиты объектов информатизации</t>
  </si>
  <si>
    <t>ПП.03</t>
  </si>
  <si>
    <t>УП.01</t>
  </si>
  <si>
    <t>ПП.04</t>
  </si>
  <si>
    <t>дз,-,-,-,-,-</t>
  </si>
  <si>
    <t>Архитектура аппаратных средств</t>
  </si>
  <si>
    <t>Инженерная компьютерная графика</t>
  </si>
  <si>
    <t>-,э,-,-,-,-,-,-</t>
  </si>
  <si>
    <t>МДК.04.01</t>
  </si>
  <si>
    <t>Выполнение работ по профессии "Оператор электронно-вычислительных и вычислительных машин"</t>
  </si>
  <si>
    <t>Технологии создания и обработки цифровой мультимедийной информации</t>
  </si>
  <si>
    <t>-,дз,-,-,-,-,-</t>
  </si>
  <si>
    <t>-,-,-,-,дз,-</t>
  </si>
  <si>
    <t>-,дз,-,-,-,-,</t>
  </si>
  <si>
    <t>-,-,-,дз,-,-</t>
  </si>
  <si>
    <t>-,-,-,-,э,-</t>
  </si>
  <si>
    <t>-,-,э,-,-,-</t>
  </si>
  <si>
    <t>-,-,дз,-,-,-</t>
  </si>
  <si>
    <t>-,-,-,э,-,-</t>
  </si>
  <si>
    <t>-,-,-,-,-,дз</t>
  </si>
  <si>
    <t>-дз,-,-,-,-</t>
  </si>
  <si>
    <t>3
семестр</t>
  </si>
  <si>
    <t>7
семестр</t>
  </si>
  <si>
    <t>8
семестр</t>
  </si>
  <si>
    <t>-,-,-,э,-,-,-,-,-,-</t>
  </si>
  <si>
    <t>-,-,дз,-,-,-,-,-,</t>
  </si>
  <si>
    <t>-,-,-,дз,-,-,-,-,</t>
  </si>
  <si>
    <t>-,-,-дз,-,-,-,-</t>
  </si>
  <si>
    <t>-,-,-,-,дз,-,-,-</t>
  </si>
  <si>
    <t>-,-,,-,-,-,э,-,-</t>
  </si>
  <si>
    <t>Раздел 1</t>
  </si>
  <si>
    <t>Раздел 2</t>
  </si>
  <si>
    <t>Установка и настройка автоматизированных (информационных) систем в защищенном исполнении</t>
  </si>
  <si>
    <t>Администрирование автоматизированных (информационных) систем в защищенном исполнении</t>
  </si>
  <si>
    <t>Применение программных и программно-аппаратных средств защиты информации</t>
  </si>
  <si>
    <t>Применение криптографических средств защиты информации</t>
  </si>
  <si>
    <t>Применение технической защиты информации</t>
  </si>
  <si>
    <t>Применение инженерно-технических средств физической защиты объектов информатизации</t>
  </si>
  <si>
    <t>Выполнение работ по рабочей профессии «Оператор электронно-вычислительных и вычислительных машин»</t>
  </si>
  <si>
    <t>56</t>
  </si>
  <si>
    <t>УП.01.01</t>
  </si>
  <si>
    <t>УП.01.02</t>
  </si>
  <si>
    <t>Основы предпринимательства</t>
  </si>
  <si>
    <t>Информационные технологии в профессиональной деятельности</t>
  </si>
  <si>
    <t>Основы бережливого производства</t>
  </si>
  <si>
    <t>Эффективное поведение выпускников ПОО на рынке труда</t>
  </si>
  <si>
    <t>-,дз,-,дз,-,-</t>
  </si>
  <si>
    <t>ОП.08</t>
  </si>
  <si>
    <t>ОП.11</t>
  </si>
  <si>
    <t>ОП.12</t>
  </si>
  <si>
    <t>ОП.13</t>
  </si>
  <si>
    <t>ОП.14</t>
  </si>
  <si>
    <t>ОП.15</t>
  </si>
  <si>
    <t>3. План учебного процесса 10.02.05 Обеспечение информационной безопасности автоматизированных систем,991</t>
  </si>
  <si>
    <t>1/3/0</t>
  </si>
  <si>
    <t>3/2/0</t>
  </si>
  <si>
    <t>5/5/0</t>
  </si>
  <si>
    <t>2/13/0</t>
  </si>
  <si>
    <t>12/12/0</t>
  </si>
  <si>
    <t>14/25/0</t>
  </si>
  <si>
    <t>Экология в профессиональной деятельности</t>
  </si>
  <si>
    <t xml:space="preserve">Государственная (итоговая) аттестация: 
1) демонстрационный экзамен с 20.05.22 по 15.06.22
2) дипломный проект:
     - выполнение дипломного проекта (работы) с 19.05.22 по 15.06.22 (всего 4 нед.)
      - защита дипломного проекта (работы) с 16.06.22 по 30.06.22 (всего 2 нед.)
</t>
  </si>
  <si>
    <t>Психология в профессиональной деятельности</t>
  </si>
  <si>
    <t>-,дз,дз,дз,-,-</t>
  </si>
  <si>
    <t>К</t>
  </si>
  <si>
    <t>15/31/0</t>
  </si>
  <si>
    <t>консультаций</t>
  </si>
  <si>
    <t>Общеобразовательные дисциплины (базовые)</t>
  </si>
  <si>
    <t xml:space="preserve">Русский язык </t>
  </si>
  <si>
    <t>Одб.02</t>
  </si>
  <si>
    <t>Лимтература</t>
  </si>
  <si>
    <t>Естествознание (Биолог, Хим, Астрономия)</t>
  </si>
  <si>
    <t>-,дз,-,-,-,-,-,-</t>
  </si>
  <si>
    <t>Общеобразовательтные дисциплины (порофильные)</t>
  </si>
  <si>
    <t>ОДд.00</t>
  </si>
  <si>
    <t>Общеобразовательтные дисциплины (дополнительные)</t>
  </si>
  <si>
    <t>0/2/0</t>
  </si>
  <si>
    <t>ОДд.01</t>
  </si>
  <si>
    <t>Введение в специальность</t>
  </si>
  <si>
    <t>ОДд.02</t>
  </si>
  <si>
    <t>Основы финансовой грамотности</t>
  </si>
  <si>
    <t xml:space="preserve">самостоятельная работа </t>
  </si>
  <si>
    <t>всего взаимодействия с преподавателем</t>
  </si>
  <si>
    <t>теорет. обучения</t>
  </si>
  <si>
    <t>Распределение обязательной нагрузки (включая обязательную аудиторную назрузку и все виды практики в составе профессиональных модулей) по курсам и семестрам (час. в семестр)</t>
  </si>
  <si>
    <t>ОГСЭ.03</t>
  </si>
  <si>
    <t>Иностранныйязык в профессиональной деятельности</t>
  </si>
  <si>
    <t>ОП. 13</t>
  </si>
  <si>
    <t>-,-,-,-,-,-,-,дз,-</t>
  </si>
  <si>
    <t>-,-,-,дз,-,-,-,-</t>
  </si>
  <si>
    <t>-,-,-,дз,дз,дз,-,-</t>
  </si>
  <si>
    <t>1/7/0</t>
  </si>
  <si>
    <t>-,-,-,-,-,-,-дз</t>
  </si>
  <si>
    <t>Распределение обязательной учебной нагрузки (включая обязательную аудиторную нагрузку и все виды практики в составе профессиональных модулей) по курсам и семестрам (час.в семестр)</t>
  </si>
  <si>
    <t>теор.обучения</t>
  </si>
  <si>
    <t>основное общее</t>
  </si>
  <si>
    <t>3. План учебного процесса 10.02.05 Обеспечение информационной безопасности автоматизированных систем,992</t>
  </si>
  <si>
    <t>Консультации на учебную группу по 100 часов( всего 400 ч.)</t>
  </si>
  <si>
    <t>IV курс</t>
  </si>
  <si>
    <t>Военные сборы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</si>
</sst>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6"/>
      <name val="Arial Narrow"/>
      <family val="2"/>
      <charset val="204"/>
    </font>
    <font>
      <sz val="16"/>
      <name val="Arial Narrow"/>
      <family val="2"/>
      <charset val="204"/>
    </font>
    <font>
      <sz val="14"/>
      <name val="Arial Narrow"/>
      <family val="2"/>
      <charset val="204"/>
    </font>
    <font>
      <sz val="10"/>
      <name val="Arial Narrow"/>
      <family val="2"/>
      <charset val="204"/>
    </font>
    <font>
      <b/>
      <sz val="14"/>
      <name val="Arial Narrow"/>
      <family val="2"/>
      <charset val="204"/>
    </font>
    <font>
      <sz val="12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9" tint="-0.499984740745262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 applyAlignment="1"/>
    <xf numFmtId="0" fontId="4" fillId="0" borderId="0" xfId="0" applyFont="1" applyAlignment="1">
      <alignment wrapText="1"/>
    </xf>
    <xf numFmtId="0" fontId="5" fillId="0" borderId="3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/>
    <xf numFmtId="0" fontId="7" fillId="0" borderId="4" xfId="0" applyFont="1" applyBorder="1" applyAlignment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0" borderId="0" xfId="0" applyFont="1"/>
    <xf numFmtId="0" fontId="9" fillId="0" borderId="8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NumberFormat="1" applyFont="1" applyFill="1" applyBorder="1" applyAlignment="1">
      <alignment wrapText="1"/>
    </xf>
    <xf numFmtId="0" fontId="8" fillId="5" borderId="1" xfId="0" applyFont="1" applyFill="1" applyBorder="1"/>
    <xf numFmtId="0" fontId="8" fillId="6" borderId="1" xfId="0" applyFont="1" applyFill="1" applyBorder="1"/>
    <xf numFmtId="0" fontId="8" fillId="6" borderId="0" xfId="0" applyFont="1" applyFill="1"/>
    <xf numFmtId="49" fontId="9" fillId="3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/>
    </xf>
    <xf numFmtId="0" fontId="9" fillId="8" borderId="1" xfId="0" applyNumberFormat="1" applyFont="1" applyFill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 wrapText="1"/>
    </xf>
    <xf numFmtId="2" fontId="8" fillId="9" borderId="1" xfId="0" applyNumberFormat="1" applyFont="1" applyFill="1" applyBorder="1" applyAlignment="1">
      <alignment horizontal="left" vertical="center"/>
    </xf>
    <xf numFmtId="49" fontId="11" fillId="9" borderId="1" xfId="0" applyNumberFormat="1" applyFont="1" applyFill="1" applyBorder="1" applyAlignment="1">
      <alignment horizontal="center" vertical="center" wrapText="1"/>
    </xf>
    <xf numFmtId="0" fontId="8" fillId="9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Alignment="1">
      <alignment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8" fillId="10" borderId="1" xfId="0" applyNumberFormat="1" applyFont="1" applyFill="1" applyBorder="1" applyAlignment="1">
      <alignment horizontal="center" vertical="center" wrapText="1"/>
    </xf>
    <xf numFmtId="0" fontId="8" fillId="10" borderId="1" xfId="0" applyNumberFormat="1" applyFont="1" applyFill="1" applyBorder="1" applyAlignment="1">
      <alignment horizontal="left" vertical="center" wrapText="1"/>
    </xf>
    <xf numFmtId="49" fontId="11" fillId="10" borderId="1" xfId="0" applyNumberFormat="1" applyFont="1" applyFill="1" applyBorder="1" applyAlignment="1">
      <alignment horizontal="center" vertical="center" wrapText="1"/>
    </xf>
    <xf numFmtId="0" fontId="8" fillId="10" borderId="1" xfId="0" applyNumberFormat="1" applyFont="1" applyFill="1" applyBorder="1" applyAlignment="1">
      <alignment horizontal="center" vertical="center" wrapText="1"/>
    </xf>
    <xf numFmtId="0" fontId="12" fillId="10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8" fillId="0" borderId="0" xfId="0" applyNumberFormat="1" applyFont="1" applyFill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left" vertical="center" wrapText="1"/>
    </xf>
    <xf numFmtId="49" fontId="11" fillId="7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wrapText="1"/>
    </xf>
    <xf numFmtId="0" fontId="9" fillId="0" borderId="0" xfId="0" applyNumberFormat="1" applyFont="1" applyFill="1" applyAlignment="1">
      <alignment wrapText="1"/>
    </xf>
    <xf numFmtId="0" fontId="8" fillId="0" borderId="1" xfId="0" applyNumberFormat="1" applyFont="1" applyBorder="1" applyAlignment="1">
      <alignment horizontal="center"/>
    </xf>
    <xf numFmtId="0" fontId="8" fillId="0" borderId="12" xfId="0" applyNumberFormat="1" applyFont="1" applyFill="1" applyBorder="1"/>
    <xf numFmtId="0" fontId="8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/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49" fontId="11" fillId="0" borderId="7" xfId="0" applyNumberFormat="1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/>
    </xf>
    <xf numFmtId="49" fontId="11" fillId="0" borderId="4" xfId="0" applyNumberFormat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wrapText="1"/>
    </xf>
    <xf numFmtId="0" fontId="8" fillId="0" borderId="0" xfId="0" applyFont="1" applyFill="1"/>
    <xf numFmtId="0" fontId="8" fillId="0" borderId="1" xfId="0" applyFont="1" applyFill="1" applyBorder="1"/>
    <xf numFmtId="0" fontId="8" fillId="8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16" fillId="11" borderId="1" xfId="0" applyFont="1" applyFill="1" applyBorder="1"/>
    <xf numFmtId="0" fontId="16" fillId="11" borderId="5" xfId="0" applyFont="1" applyFill="1" applyBorder="1"/>
    <xf numFmtId="0" fontId="16" fillId="11" borderId="9" xfId="0" applyFont="1" applyFill="1" applyBorder="1"/>
    <xf numFmtId="0" fontId="16" fillId="12" borderId="0" xfId="0" applyFont="1" applyFill="1"/>
    <xf numFmtId="0" fontId="16" fillId="11" borderId="1" xfId="0" applyFont="1" applyFill="1" applyBorder="1" applyAlignment="1">
      <alignment wrapText="1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2" fontId="8" fillId="2" borderId="1" xfId="0" applyNumberFormat="1" applyFont="1" applyFill="1" applyBorder="1" applyAlignment="1">
      <alignment horizontal="left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64" fontId="8" fillId="0" borderId="0" xfId="0" applyNumberFormat="1" applyFont="1"/>
    <xf numFmtId="49" fontId="8" fillId="0" borderId="1" xfId="0" applyNumberFormat="1" applyFont="1" applyBorder="1" applyAlignment="1">
      <alignment horizontal="center"/>
    </xf>
    <xf numFmtId="0" fontId="8" fillId="12" borderId="1" xfId="0" applyFont="1" applyFill="1" applyBorder="1" applyAlignment="1">
      <alignment vertical="center" wrapText="1"/>
    </xf>
    <xf numFmtId="0" fontId="8" fillId="11" borderId="9" xfId="0" applyFont="1" applyFill="1" applyBorder="1" applyAlignment="1">
      <alignment vertical="center" wrapText="1"/>
    </xf>
    <xf numFmtId="49" fontId="9" fillId="11" borderId="1" xfId="0" applyNumberFormat="1" applyFont="1" applyFill="1" applyBorder="1" applyAlignment="1">
      <alignment horizontal="center" vertical="center" wrapText="1"/>
    </xf>
    <xf numFmtId="49" fontId="11" fillId="11" borderId="1" xfId="0" applyNumberFormat="1" applyFont="1" applyFill="1" applyBorder="1" applyAlignment="1">
      <alignment horizontal="center" vertical="center" wrapText="1"/>
    </xf>
    <xf numFmtId="0" fontId="9" fillId="11" borderId="1" xfId="0" applyNumberFormat="1" applyFont="1" applyFill="1" applyBorder="1" applyAlignment="1">
      <alignment horizontal="center" vertical="center"/>
    </xf>
    <xf numFmtId="1" fontId="8" fillId="9" borderId="1" xfId="0" applyNumberFormat="1" applyFont="1" applyFill="1" applyBorder="1" applyAlignment="1">
      <alignment horizontal="center" vertical="center" wrapText="1"/>
    </xf>
    <xf numFmtId="1" fontId="8" fillId="10" borderId="1" xfId="0" applyNumberFormat="1" applyFont="1" applyFill="1" applyBorder="1" applyAlignment="1">
      <alignment horizontal="center" vertical="center" wrapText="1"/>
    </xf>
    <xf numFmtId="0" fontId="16" fillId="11" borderId="0" xfId="0" applyFont="1" applyFill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1" fillId="1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7" borderId="1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11" borderId="0" xfId="0" applyFont="1" applyFill="1"/>
    <xf numFmtId="0" fontId="9" fillId="11" borderId="1" xfId="0" applyFont="1" applyFill="1" applyBorder="1" applyAlignment="1">
      <alignment horizontal="left" vertical="center" wrapText="1"/>
    </xf>
    <xf numFmtId="49" fontId="9" fillId="11" borderId="1" xfId="0" applyNumberFormat="1" applyFont="1" applyFill="1" applyBorder="1" applyAlignment="1">
      <alignment horizontal="center" vertical="center"/>
    </xf>
    <xf numFmtId="1" fontId="9" fillId="11" borderId="1" xfId="0" applyNumberFormat="1" applyFont="1" applyFill="1" applyBorder="1" applyAlignment="1">
      <alignment horizontal="center" vertical="center"/>
    </xf>
    <xf numFmtId="0" fontId="8" fillId="2" borderId="0" xfId="0" applyFont="1" applyFill="1"/>
    <xf numFmtId="0" fontId="16" fillId="11" borderId="9" xfId="0" applyFont="1" applyFill="1" applyBorder="1" applyAlignment="1">
      <alignment wrapText="1"/>
    </xf>
    <xf numFmtId="49" fontId="9" fillId="7" borderId="5" xfId="0" applyNumberFormat="1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left" vertical="center" wrapText="1"/>
    </xf>
    <xf numFmtId="1" fontId="9" fillId="7" borderId="5" xfId="0" applyNumberFormat="1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 wrapText="1"/>
    </xf>
    <xf numFmtId="49" fontId="11" fillId="8" borderId="9" xfId="0" applyNumberFormat="1" applyFont="1" applyFill="1" applyBorder="1" applyAlignment="1">
      <alignment horizontal="center" vertical="center"/>
    </xf>
    <xf numFmtId="0" fontId="8" fillId="8" borderId="9" xfId="0" applyNumberFormat="1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6" borderId="8" xfId="0" applyFont="1" applyFill="1" applyBorder="1"/>
    <xf numFmtId="0" fontId="9" fillId="3" borderId="9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 wrapText="1"/>
    </xf>
    <xf numFmtId="0" fontId="9" fillId="7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/>
    <xf numFmtId="0" fontId="16" fillId="11" borderId="8" xfId="0" applyFont="1" applyFill="1" applyBorder="1"/>
    <xf numFmtId="0" fontId="9" fillId="8" borderId="9" xfId="0" applyNumberFormat="1" applyFont="1" applyFill="1" applyBorder="1" applyAlignment="1">
      <alignment horizontal="center" vertical="center"/>
    </xf>
    <xf numFmtId="0" fontId="8" fillId="0" borderId="9" xfId="0" applyFont="1" applyBorder="1"/>
    <xf numFmtId="0" fontId="8" fillId="11" borderId="0" xfId="0" applyNumberFormat="1" applyFont="1" applyFill="1" applyAlignment="1">
      <alignment wrapText="1"/>
    </xf>
    <xf numFmtId="164" fontId="8" fillId="0" borderId="0" xfId="0" applyNumberFormat="1" applyFont="1" applyFill="1"/>
    <xf numFmtId="49" fontId="8" fillId="0" borderId="0" xfId="0" applyNumberFormat="1" applyFont="1" applyFill="1"/>
    <xf numFmtId="1" fontId="8" fillId="0" borderId="0" xfId="0" applyNumberFormat="1" applyFont="1" applyFill="1"/>
    <xf numFmtId="0" fontId="15" fillId="0" borderId="0" xfId="0" applyFont="1"/>
    <xf numFmtId="0" fontId="15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2" borderId="0" xfId="0" applyNumberFormat="1" applyFont="1" applyFill="1" applyAlignment="1">
      <alignment wrapText="1"/>
    </xf>
    <xf numFmtId="0" fontId="8" fillId="2" borderId="1" xfId="0" applyNumberFormat="1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right" vertical="center" wrapText="1"/>
    </xf>
    <xf numFmtId="0" fontId="8" fillId="11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/>
    </xf>
    <xf numFmtId="0" fontId="8" fillId="11" borderId="9" xfId="0" applyNumberFormat="1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9" fillId="13" borderId="1" xfId="0" applyFont="1" applyFill="1" applyBorder="1" applyAlignment="1">
      <alignment horizontal="left"/>
    </xf>
    <xf numFmtId="0" fontId="9" fillId="13" borderId="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1" fontId="8" fillId="0" borderId="1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/>
    </xf>
    <xf numFmtId="49" fontId="8" fillId="0" borderId="0" xfId="0" applyNumberFormat="1" applyFont="1" applyFill="1" applyAlignment="1">
      <alignment wrapText="1"/>
    </xf>
    <xf numFmtId="2" fontId="8" fillId="0" borderId="4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right"/>
    </xf>
    <xf numFmtId="2" fontId="9" fillId="0" borderId="10" xfId="0" applyNumberFormat="1" applyFont="1" applyBorder="1" applyAlignment="1">
      <alignment horizontal="center" vertical="center" wrapText="1"/>
    </xf>
    <xf numFmtId="2" fontId="9" fillId="0" borderId="11" xfId="0" applyNumberFormat="1" applyFont="1" applyBorder="1" applyAlignment="1">
      <alignment horizontal="center" vertical="center" wrapText="1"/>
    </xf>
    <xf numFmtId="2" fontId="9" fillId="0" borderId="13" xfId="0" applyNumberFormat="1" applyFont="1" applyBorder="1" applyAlignment="1">
      <alignment horizontal="center" vertical="center" wrapText="1"/>
    </xf>
    <xf numFmtId="2" fontId="9" fillId="0" borderId="12" xfId="0" applyNumberFormat="1" applyFont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 wrapText="1"/>
    </xf>
    <xf numFmtId="2" fontId="9" fillId="0" borderId="14" xfId="0" applyNumberFormat="1" applyFont="1" applyBorder="1" applyAlignment="1">
      <alignment horizontal="center" vertical="center" wrapText="1"/>
    </xf>
    <xf numFmtId="2" fontId="9" fillId="0" borderId="15" xfId="0" applyNumberFormat="1" applyFont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2" fontId="9" fillId="0" borderId="16" xfId="0" applyNumberFormat="1" applyFont="1" applyBorder="1" applyAlignment="1">
      <alignment horizontal="center" vertical="center" wrapText="1"/>
    </xf>
    <xf numFmtId="2" fontId="9" fillId="4" borderId="5" xfId="0" applyNumberFormat="1" applyFont="1" applyFill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9" fillId="4" borderId="9" xfId="0" applyNumberFormat="1" applyFont="1" applyFill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left" vertical="center" wrapText="1"/>
    </xf>
    <xf numFmtId="2" fontId="9" fillId="0" borderId="11" xfId="0" applyNumberFormat="1" applyFont="1" applyBorder="1" applyAlignment="1">
      <alignment horizontal="left" vertical="center" wrapText="1"/>
    </xf>
    <xf numFmtId="2" fontId="9" fillId="0" borderId="13" xfId="0" applyNumberFormat="1" applyFont="1" applyBorder="1" applyAlignment="1">
      <alignment horizontal="left" vertical="center" wrapText="1"/>
    </xf>
    <xf numFmtId="2" fontId="9" fillId="0" borderId="12" xfId="0" applyNumberFormat="1" applyFont="1" applyBorder="1" applyAlignment="1">
      <alignment horizontal="left" vertical="center" wrapText="1"/>
    </xf>
    <xf numFmtId="2" fontId="9" fillId="0" borderId="0" xfId="0" applyNumberFormat="1" applyFont="1" applyBorder="1" applyAlignment="1">
      <alignment horizontal="left" vertical="center" wrapText="1"/>
    </xf>
    <xf numFmtId="2" fontId="9" fillId="0" borderId="14" xfId="0" applyNumberFormat="1" applyFont="1" applyBorder="1" applyAlignment="1">
      <alignment horizontal="left" vertical="center" wrapText="1"/>
    </xf>
    <xf numFmtId="2" fontId="9" fillId="0" borderId="15" xfId="0" applyNumberFormat="1" applyFont="1" applyBorder="1" applyAlignment="1">
      <alignment horizontal="left" vertical="center" wrapText="1"/>
    </xf>
    <xf numFmtId="2" fontId="9" fillId="0" borderId="2" xfId="0" applyNumberFormat="1" applyFont="1" applyBorder="1" applyAlignment="1">
      <alignment horizontal="left" vertical="center" wrapText="1"/>
    </xf>
    <xf numFmtId="2" fontId="9" fillId="0" borderId="16" xfId="0" applyNumberFormat="1" applyFont="1" applyBorder="1" applyAlignment="1">
      <alignment horizontal="left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textRotation="90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9900"/>
      <color rgb="FFDEA900"/>
      <color rgb="FFFABE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15"/>
  <sheetViews>
    <sheetView topLeftCell="A43" zoomScale="79" zoomScaleNormal="79" workbookViewId="0">
      <selection activeCell="N48" sqref="N48"/>
    </sheetView>
  </sheetViews>
  <sheetFormatPr defaultColWidth="8.85546875" defaultRowHeight="15.75" x14ac:dyDescent="0.25"/>
  <cols>
    <col min="1" max="1" width="6.5703125" style="17" customWidth="1"/>
    <col min="2" max="2" width="12.5703125" style="85" customWidth="1"/>
    <col min="3" max="3" width="67.140625" style="86" customWidth="1"/>
    <col min="4" max="4" width="15" style="85" customWidth="1"/>
    <col min="5" max="5" width="10" style="17" customWidth="1"/>
    <col min="6" max="6" width="9.28515625" style="17" customWidth="1"/>
    <col min="7" max="8" width="9.140625" style="17" customWidth="1"/>
    <col min="9" max="10" width="9.28515625" style="17" customWidth="1"/>
    <col min="11" max="11" width="8.42578125" style="17" customWidth="1"/>
    <col min="12" max="12" width="10.85546875" style="17" customWidth="1"/>
    <col min="13" max="14" width="10" style="17" customWidth="1"/>
    <col min="15" max="15" width="9.5703125" style="17" customWidth="1"/>
    <col min="16" max="16" width="11" style="17" customWidth="1"/>
    <col min="17" max="17" width="13.7109375" style="17" customWidth="1"/>
    <col min="18" max="18" width="10.5703125" style="17" customWidth="1"/>
    <col min="19" max="19" width="10.42578125" style="17" customWidth="1"/>
    <col min="20" max="20" width="33.85546875" style="17" hidden="1" customWidth="1"/>
    <col min="21" max="16384" width="8.85546875" style="17"/>
  </cols>
  <sheetData>
    <row r="1" spans="1:20" s="2" customFormat="1" ht="20.25" x14ac:dyDescent="0.3">
      <c r="A1" s="1" t="s">
        <v>0</v>
      </c>
      <c r="N1" s="2" t="s">
        <v>1</v>
      </c>
      <c r="Q1" s="3" t="s">
        <v>2</v>
      </c>
    </row>
    <row r="2" spans="1:20" s="2" customFormat="1" ht="20.25" x14ac:dyDescent="0.3">
      <c r="Q2" s="3" t="s">
        <v>3</v>
      </c>
    </row>
    <row r="3" spans="1:20" s="2" customFormat="1" ht="20.25" x14ac:dyDescent="0.3">
      <c r="Q3" s="3" t="s">
        <v>4</v>
      </c>
    </row>
    <row r="4" spans="1:20" s="4" customFormat="1" ht="18" x14ac:dyDescent="0.25">
      <c r="A4" s="4" t="s">
        <v>5</v>
      </c>
      <c r="C4" s="5"/>
      <c r="D4" s="237" t="s">
        <v>6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</row>
    <row r="5" spans="1:20" s="4" customFormat="1" ht="18.75" thickBot="1" x14ac:dyDescent="0.3"/>
    <row r="6" spans="1:20" s="4" customFormat="1" ht="45.75" customHeight="1" thickBot="1" x14ac:dyDescent="0.3">
      <c r="A6" s="6" t="s">
        <v>7</v>
      </c>
      <c r="B6" s="7" t="s">
        <v>8</v>
      </c>
      <c r="D6" s="8" t="s">
        <v>9</v>
      </c>
      <c r="G6" s="5" t="s">
        <v>136</v>
      </c>
      <c r="H6" s="5"/>
      <c r="I6" s="5"/>
      <c r="J6" s="5"/>
      <c r="K6" s="5"/>
      <c r="L6" s="5"/>
      <c r="M6" s="5"/>
      <c r="N6" s="5"/>
      <c r="O6" s="5"/>
      <c r="P6" s="5"/>
      <c r="Q6" s="5"/>
      <c r="R6" s="9"/>
    </row>
    <row r="7" spans="1:20" s="4" customFormat="1" ht="18" x14ac:dyDescent="0.25">
      <c r="D7" s="4" t="s">
        <v>10</v>
      </c>
      <c r="F7" s="237" t="s">
        <v>137</v>
      </c>
      <c r="G7" s="238"/>
      <c r="H7" s="238"/>
      <c r="I7" s="238"/>
      <c r="J7" s="238"/>
      <c r="K7" s="238"/>
      <c r="L7" s="139"/>
      <c r="M7" s="139"/>
      <c r="N7" s="4" t="s">
        <v>11</v>
      </c>
      <c r="P7" s="239" t="s">
        <v>12</v>
      </c>
      <c r="Q7" s="239"/>
      <c r="R7" s="10"/>
    </row>
    <row r="8" spans="1:20" s="4" customFormat="1" ht="18" x14ac:dyDescent="0.25">
      <c r="A8" s="11" t="s">
        <v>13</v>
      </c>
      <c r="B8" s="12"/>
      <c r="C8" s="13"/>
      <c r="D8" s="4" t="s">
        <v>14</v>
      </c>
      <c r="G8" s="239" t="s">
        <v>15</v>
      </c>
      <c r="H8" s="239"/>
      <c r="I8" s="240"/>
      <c r="J8" s="240"/>
      <c r="K8" s="240"/>
      <c r="L8" s="139"/>
      <c r="M8" s="139"/>
      <c r="N8" s="4" t="s">
        <v>16</v>
      </c>
      <c r="P8" s="241" t="s">
        <v>261</v>
      </c>
      <c r="Q8" s="241"/>
      <c r="R8" s="14"/>
    </row>
    <row r="9" spans="1:20" s="4" customFormat="1" ht="18" x14ac:dyDescent="0.25">
      <c r="A9" s="236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132"/>
      <c r="M9" s="132"/>
      <c r="N9" s="131"/>
      <c r="O9" s="131"/>
      <c r="P9" s="131"/>
      <c r="Q9" s="131"/>
      <c r="R9" s="16"/>
      <c r="S9" s="16"/>
    </row>
    <row r="10" spans="1:20" ht="33" customHeight="1" x14ac:dyDescent="0.25">
      <c r="B10" s="231" t="s">
        <v>262</v>
      </c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</row>
    <row r="11" spans="1:20" ht="66" customHeight="1" x14ac:dyDescent="0.25">
      <c r="B11" s="232" t="s">
        <v>17</v>
      </c>
      <c r="C11" s="233" t="s">
        <v>18</v>
      </c>
      <c r="D11" s="225" t="s">
        <v>19</v>
      </c>
      <c r="E11" s="222" t="s">
        <v>20</v>
      </c>
      <c r="F11" s="222"/>
      <c r="G11" s="222"/>
      <c r="H11" s="222"/>
      <c r="I11" s="222"/>
      <c r="J11" s="222"/>
      <c r="K11" s="222"/>
      <c r="L11" s="226" t="s">
        <v>259</v>
      </c>
      <c r="M11" s="227"/>
      <c r="N11" s="227"/>
      <c r="O11" s="227"/>
      <c r="P11" s="227"/>
      <c r="Q11" s="227"/>
      <c r="R11" s="227"/>
      <c r="S11" s="228"/>
      <c r="T11" s="218" t="s">
        <v>21</v>
      </c>
    </row>
    <row r="12" spans="1:20" ht="27.6" customHeight="1" x14ac:dyDescent="0.25">
      <c r="B12" s="229"/>
      <c r="C12" s="234"/>
      <c r="D12" s="220"/>
      <c r="E12" s="220" t="s">
        <v>110</v>
      </c>
      <c r="F12" s="220" t="s">
        <v>22</v>
      </c>
      <c r="G12" s="222" t="s">
        <v>23</v>
      </c>
      <c r="H12" s="222"/>
      <c r="I12" s="222"/>
      <c r="J12" s="222"/>
      <c r="K12" s="222"/>
      <c r="L12" s="223" t="s">
        <v>24</v>
      </c>
      <c r="M12" s="224"/>
      <c r="N12" s="223" t="s">
        <v>25</v>
      </c>
      <c r="O12" s="224"/>
      <c r="P12" s="223" t="s">
        <v>26</v>
      </c>
      <c r="Q12" s="224"/>
      <c r="R12" s="223" t="s">
        <v>264</v>
      </c>
      <c r="S12" s="224"/>
      <c r="T12" s="219"/>
    </row>
    <row r="13" spans="1:20" ht="40.15" customHeight="1" x14ac:dyDescent="0.25">
      <c r="B13" s="229"/>
      <c r="C13" s="234"/>
      <c r="D13" s="220"/>
      <c r="E13" s="220"/>
      <c r="F13" s="220"/>
      <c r="G13" s="225" t="s">
        <v>248</v>
      </c>
      <c r="H13" s="226" t="s">
        <v>27</v>
      </c>
      <c r="I13" s="227"/>
      <c r="J13" s="227"/>
      <c r="K13" s="228"/>
      <c r="L13" s="133" t="s">
        <v>28</v>
      </c>
      <c r="M13" s="133" t="s">
        <v>128</v>
      </c>
      <c r="N13" s="133" t="s">
        <v>187</v>
      </c>
      <c r="O13" s="133" t="s">
        <v>129</v>
      </c>
      <c r="P13" s="133" t="s">
        <v>130</v>
      </c>
      <c r="Q13" s="133" t="s">
        <v>131</v>
      </c>
      <c r="R13" s="133" t="s">
        <v>188</v>
      </c>
      <c r="S13" s="133" t="s">
        <v>189</v>
      </c>
      <c r="T13" s="219"/>
    </row>
    <row r="14" spans="1:20" ht="31.9" customHeight="1" x14ac:dyDescent="0.25">
      <c r="B14" s="229"/>
      <c r="C14" s="234"/>
      <c r="D14" s="220"/>
      <c r="E14" s="220"/>
      <c r="F14" s="220"/>
      <c r="G14" s="220"/>
      <c r="H14" s="229" t="s">
        <v>260</v>
      </c>
      <c r="I14" s="220" t="s">
        <v>122</v>
      </c>
      <c r="J14" s="225" t="s">
        <v>232</v>
      </c>
      <c r="K14" s="220" t="s">
        <v>30</v>
      </c>
      <c r="L14" s="134">
        <v>17</v>
      </c>
      <c r="M14" s="134">
        <v>22</v>
      </c>
      <c r="N14" s="134">
        <v>17</v>
      </c>
      <c r="O14" s="134">
        <v>21</v>
      </c>
      <c r="P14" s="134">
        <v>14</v>
      </c>
      <c r="Q14" s="134">
        <v>18</v>
      </c>
      <c r="R14" s="134">
        <v>14</v>
      </c>
      <c r="S14" s="134">
        <v>23</v>
      </c>
      <c r="T14" s="219"/>
    </row>
    <row r="15" spans="1:20" ht="20.25" customHeight="1" x14ac:dyDescent="0.25">
      <c r="B15" s="229"/>
      <c r="C15" s="234"/>
      <c r="D15" s="220"/>
      <c r="E15" s="220"/>
      <c r="F15" s="220"/>
      <c r="G15" s="220"/>
      <c r="H15" s="229"/>
      <c r="I15" s="220"/>
      <c r="J15" s="220"/>
      <c r="K15" s="220"/>
      <c r="L15" s="19">
        <v>17</v>
      </c>
      <c r="M15" s="19">
        <v>22</v>
      </c>
      <c r="N15" s="19">
        <v>17</v>
      </c>
      <c r="O15" s="19">
        <v>23</v>
      </c>
      <c r="P15" s="19">
        <v>16</v>
      </c>
      <c r="Q15" s="19">
        <v>24</v>
      </c>
      <c r="R15" s="19">
        <v>16</v>
      </c>
      <c r="S15" s="19">
        <v>24</v>
      </c>
      <c r="T15" s="219"/>
    </row>
    <row r="16" spans="1:20" ht="40.9" customHeight="1" x14ac:dyDescent="0.25">
      <c r="B16" s="230"/>
      <c r="C16" s="235"/>
      <c r="D16" s="221"/>
      <c r="E16" s="221"/>
      <c r="F16" s="221"/>
      <c r="G16" s="221"/>
      <c r="H16" s="230"/>
      <c r="I16" s="221"/>
      <c r="J16" s="221"/>
      <c r="K16" s="221"/>
      <c r="L16" s="20" t="s">
        <v>31</v>
      </c>
      <c r="M16" s="20" t="s">
        <v>31</v>
      </c>
      <c r="N16" s="20" t="s">
        <v>31</v>
      </c>
      <c r="O16" s="20" t="s">
        <v>31</v>
      </c>
      <c r="P16" s="20" t="s">
        <v>31</v>
      </c>
      <c r="Q16" s="20" t="s">
        <v>31</v>
      </c>
      <c r="R16" s="20" t="s">
        <v>31</v>
      </c>
      <c r="S16" s="20" t="s">
        <v>31</v>
      </c>
      <c r="T16" s="219"/>
    </row>
    <row r="17" spans="2:20" x14ac:dyDescent="0.25">
      <c r="B17" s="21">
        <v>1</v>
      </c>
      <c r="C17" s="22">
        <f>B17+1</f>
        <v>2</v>
      </c>
      <c r="D17" s="23">
        <v>3</v>
      </c>
      <c r="E17" s="23">
        <v>4</v>
      </c>
      <c r="F17" s="23">
        <f t="shared" ref="F17:I17" si="0">E17+1</f>
        <v>5</v>
      </c>
      <c r="G17" s="23">
        <f t="shared" si="0"/>
        <v>6</v>
      </c>
      <c r="H17" s="23">
        <f t="shared" si="0"/>
        <v>7</v>
      </c>
      <c r="I17" s="23">
        <f t="shared" si="0"/>
        <v>8</v>
      </c>
      <c r="J17" s="23">
        <f t="shared" ref="J17" si="1">I17+1</f>
        <v>9</v>
      </c>
      <c r="K17" s="23">
        <f t="shared" ref="K17" si="2">J17+1</f>
        <v>10</v>
      </c>
      <c r="L17" s="23">
        <f t="shared" ref="L17" si="3">K17+1</f>
        <v>11</v>
      </c>
      <c r="M17" s="23">
        <f t="shared" ref="M17" si="4">L17+1</f>
        <v>12</v>
      </c>
      <c r="N17" s="23">
        <f t="shared" ref="N17" si="5">M17+1</f>
        <v>13</v>
      </c>
      <c r="O17" s="23">
        <f t="shared" ref="O17" si="6">N17+1</f>
        <v>14</v>
      </c>
      <c r="P17" s="23">
        <f t="shared" ref="P17" si="7">O17+1</f>
        <v>15</v>
      </c>
      <c r="Q17" s="23">
        <f t="shared" ref="Q17" si="8">P17+1</f>
        <v>16</v>
      </c>
      <c r="R17" s="23">
        <f t="shared" ref="R17" si="9">Q17+1</f>
        <v>17</v>
      </c>
      <c r="S17" s="23">
        <f t="shared" ref="S17" si="10">R17+1</f>
        <v>18</v>
      </c>
      <c r="T17" s="219"/>
    </row>
    <row r="18" spans="2:20" ht="13.5" customHeight="1" x14ac:dyDescent="0.25">
      <c r="B18" s="24"/>
      <c r="C18" s="25"/>
      <c r="D18" s="135" t="s">
        <v>32</v>
      </c>
      <c r="E18" s="27"/>
      <c r="F18" s="27"/>
      <c r="G18" s="27"/>
      <c r="H18" s="27"/>
      <c r="I18" s="27"/>
      <c r="J18" s="27"/>
      <c r="K18" s="27"/>
      <c r="L18" s="27">
        <f t="shared" ref="L18:R18" si="11">L94/L14</f>
        <v>36</v>
      </c>
      <c r="M18" s="27">
        <f t="shared" si="11"/>
        <v>36</v>
      </c>
      <c r="N18" s="27">
        <f t="shared" si="11"/>
        <v>32</v>
      </c>
      <c r="O18" s="27">
        <f t="shared" si="11"/>
        <v>32</v>
      </c>
      <c r="P18" s="27">
        <f t="shared" si="11"/>
        <v>32</v>
      </c>
      <c r="Q18" s="27">
        <f t="shared" si="11"/>
        <v>32</v>
      </c>
      <c r="R18" s="27">
        <f t="shared" si="11"/>
        <v>32</v>
      </c>
      <c r="S18" s="27">
        <f>(S93+S92+S91)/S14</f>
        <v>36</v>
      </c>
      <c r="T18" s="219"/>
    </row>
    <row r="19" spans="2:20" ht="15.95" customHeight="1" x14ac:dyDescent="0.25">
      <c r="B19" s="28" t="s">
        <v>33</v>
      </c>
      <c r="C19" s="29" t="s">
        <v>233</v>
      </c>
      <c r="D19" s="30" t="s">
        <v>257</v>
      </c>
      <c r="E19" s="31">
        <f>G19+F19</f>
        <v>835</v>
      </c>
      <c r="F19" s="31">
        <f t="shared" ref="F19:M19" si="12">SUM(F20:F27)</f>
        <v>0</v>
      </c>
      <c r="G19" s="31">
        <f t="shared" si="12"/>
        <v>835</v>
      </c>
      <c r="H19" s="31">
        <f t="shared" si="12"/>
        <v>487</v>
      </c>
      <c r="I19" s="31">
        <f t="shared" si="12"/>
        <v>348</v>
      </c>
      <c r="J19" s="31">
        <f t="shared" si="12"/>
        <v>65</v>
      </c>
      <c r="K19" s="31">
        <f t="shared" si="12"/>
        <v>0</v>
      </c>
      <c r="L19" s="31">
        <f t="shared" si="12"/>
        <v>342</v>
      </c>
      <c r="M19" s="31">
        <f t="shared" si="12"/>
        <v>493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136"/>
    </row>
    <row r="20" spans="2:20" ht="15.95" customHeight="1" x14ac:dyDescent="0.25">
      <c r="B20" s="32" t="s">
        <v>34</v>
      </c>
      <c r="C20" s="33" t="s">
        <v>234</v>
      </c>
      <c r="D20" s="34" t="s">
        <v>35</v>
      </c>
      <c r="E20" s="21">
        <f t="shared" ref="E20:E34" si="13">G20+F20</f>
        <v>97</v>
      </c>
      <c r="F20" s="178"/>
      <c r="G20" s="21">
        <f t="shared" ref="G20:G27" si="14">SUM(L20:S20)</f>
        <v>97</v>
      </c>
      <c r="H20" s="21">
        <f t="shared" ref="H20:H34" si="15">G20-I20</f>
        <v>61</v>
      </c>
      <c r="I20" s="21">
        <v>36</v>
      </c>
      <c r="J20" s="21">
        <v>15</v>
      </c>
      <c r="K20" s="27"/>
      <c r="L20" s="41">
        <v>34</v>
      </c>
      <c r="M20" s="41">
        <v>63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136"/>
    </row>
    <row r="21" spans="2:20" ht="15.95" customHeight="1" x14ac:dyDescent="0.25">
      <c r="B21" s="32" t="s">
        <v>235</v>
      </c>
      <c r="C21" s="33" t="s">
        <v>236</v>
      </c>
      <c r="D21" s="34" t="s">
        <v>36</v>
      </c>
      <c r="E21" s="21">
        <f t="shared" si="13"/>
        <v>98</v>
      </c>
      <c r="F21" s="178"/>
      <c r="G21" s="21">
        <f t="shared" si="14"/>
        <v>98</v>
      </c>
      <c r="H21" s="21">
        <f t="shared" si="15"/>
        <v>98</v>
      </c>
      <c r="I21" s="21"/>
      <c r="J21" s="21">
        <v>5</v>
      </c>
      <c r="K21" s="27"/>
      <c r="L21" s="41">
        <v>34</v>
      </c>
      <c r="M21" s="41">
        <v>64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136"/>
    </row>
    <row r="22" spans="2:20" ht="15.95" customHeight="1" x14ac:dyDescent="0.25">
      <c r="B22" s="32" t="s">
        <v>37</v>
      </c>
      <c r="C22" s="33" t="s">
        <v>38</v>
      </c>
      <c r="D22" s="34" t="s">
        <v>36</v>
      </c>
      <c r="E22" s="21">
        <f t="shared" si="13"/>
        <v>117</v>
      </c>
      <c r="F22" s="178"/>
      <c r="G22" s="179">
        <f t="shared" si="14"/>
        <v>117</v>
      </c>
      <c r="H22" s="21">
        <f t="shared" si="15"/>
        <v>0</v>
      </c>
      <c r="I22" s="21">
        <v>117</v>
      </c>
      <c r="J22" s="21">
        <v>10</v>
      </c>
      <c r="K22" s="27"/>
      <c r="L22" s="41">
        <v>51</v>
      </c>
      <c r="M22" s="41">
        <v>66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136"/>
    </row>
    <row r="23" spans="2:20" ht="15.95" customHeight="1" x14ac:dyDescent="0.25">
      <c r="B23" s="35" t="s">
        <v>39</v>
      </c>
      <c r="C23" s="33" t="s">
        <v>40</v>
      </c>
      <c r="D23" s="34" t="s">
        <v>36</v>
      </c>
      <c r="E23" s="21">
        <f t="shared" si="13"/>
        <v>117</v>
      </c>
      <c r="F23" s="178"/>
      <c r="G23" s="21">
        <f t="shared" si="14"/>
        <v>117</v>
      </c>
      <c r="H23" s="21">
        <f t="shared" si="15"/>
        <v>91</v>
      </c>
      <c r="I23" s="21">
        <v>26</v>
      </c>
      <c r="J23" s="21">
        <v>5</v>
      </c>
      <c r="K23" s="27"/>
      <c r="L23" s="41">
        <v>51</v>
      </c>
      <c r="M23" s="41">
        <v>66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136"/>
    </row>
    <row r="24" spans="2:20" ht="15.95" customHeight="1" x14ac:dyDescent="0.25">
      <c r="B24" s="35" t="s">
        <v>41</v>
      </c>
      <c r="C24" s="33" t="s">
        <v>42</v>
      </c>
      <c r="D24" s="34" t="s">
        <v>36</v>
      </c>
      <c r="E24" s="21">
        <f t="shared" si="13"/>
        <v>108</v>
      </c>
      <c r="F24" s="178"/>
      <c r="G24" s="21">
        <f t="shared" si="14"/>
        <v>108</v>
      </c>
      <c r="H24" s="21">
        <f t="shared" si="15"/>
        <v>84</v>
      </c>
      <c r="I24" s="21">
        <v>24</v>
      </c>
      <c r="J24" s="21">
        <v>5</v>
      </c>
      <c r="K24" s="27"/>
      <c r="L24" s="41">
        <v>51</v>
      </c>
      <c r="M24" s="41">
        <v>57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136"/>
    </row>
    <row r="25" spans="2:20" ht="15.95" customHeight="1" x14ac:dyDescent="0.25">
      <c r="B25" s="35" t="s">
        <v>43</v>
      </c>
      <c r="C25" s="33" t="s">
        <v>237</v>
      </c>
      <c r="D25" s="34" t="s">
        <v>238</v>
      </c>
      <c r="E25" s="21">
        <f t="shared" si="13"/>
        <v>111</v>
      </c>
      <c r="F25" s="178"/>
      <c r="G25" s="21">
        <f t="shared" si="14"/>
        <v>111</v>
      </c>
      <c r="H25" s="21">
        <f t="shared" si="15"/>
        <v>99</v>
      </c>
      <c r="I25" s="21">
        <v>12</v>
      </c>
      <c r="J25" s="21">
        <v>15</v>
      </c>
      <c r="K25" s="27"/>
      <c r="L25" s="41">
        <v>36</v>
      </c>
      <c r="M25" s="41">
        <v>75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136"/>
    </row>
    <row r="26" spans="2:20" ht="15.95" customHeight="1" x14ac:dyDescent="0.25">
      <c r="B26" s="35" t="s">
        <v>44</v>
      </c>
      <c r="C26" s="33" t="s">
        <v>46</v>
      </c>
      <c r="D26" s="34" t="s">
        <v>36</v>
      </c>
      <c r="E26" s="21">
        <f t="shared" si="13"/>
        <v>117</v>
      </c>
      <c r="F26" s="178"/>
      <c r="G26" s="21">
        <f t="shared" si="14"/>
        <v>117</v>
      </c>
      <c r="H26" s="21">
        <f t="shared" si="15"/>
        <v>0</v>
      </c>
      <c r="I26" s="21">
        <v>117</v>
      </c>
      <c r="J26" s="21">
        <v>5</v>
      </c>
      <c r="K26" s="27"/>
      <c r="L26" s="41">
        <v>51</v>
      </c>
      <c r="M26" s="41">
        <v>66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136"/>
    </row>
    <row r="27" spans="2:20" ht="15.95" customHeight="1" x14ac:dyDescent="0.25">
      <c r="B27" s="35" t="s">
        <v>45</v>
      </c>
      <c r="C27" s="33" t="s">
        <v>47</v>
      </c>
      <c r="D27" s="34" t="s">
        <v>36</v>
      </c>
      <c r="E27" s="21">
        <f t="shared" si="13"/>
        <v>70</v>
      </c>
      <c r="F27" s="178"/>
      <c r="G27" s="21">
        <f t="shared" si="14"/>
        <v>70</v>
      </c>
      <c r="H27" s="21">
        <f t="shared" si="15"/>
        <v>54</v>
      </c>
      <c r="I27" s="21">
        <v>16</v>
      </c>
      <c r="J27" s="21">
        <v>5</v>
      </c>
      <c r="K27" s="27"/>
      <c r="L27" s="41">
        <v>34</v>
      </c>
      <c r="M27" s="41">
        <v>36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136"/>
    </row>
    <row r="28" spans="2:20" ht="15.95" customHeight="1" x14ac:dyDescent="0.25">
      <c r="B28" s="28" t="s">
        <v>48</v>
      </c>
      <c r="C28" s="36" t="s">
        <v>239</v>
      </c>
      <c r="D28" s="30" t="s">
        <v>49</v>
      </c>
      <c r="E28" s="31">
        <f t="shared" si="13"/>
        <v>497</v>
      </c>
      <c r="F28" s="31">
        <f t="shared" ref="F28:M28" si="16">SUM(F29:F31)</f>
        <v>0</v>
      </c>
      <c r="G28" s="31">
        <f t="shared" si="16"/>
        <v>497</v>
      </c>
      <c r="H28" s="31">
        <f t="shared" si="16"/>
        <v>268</v>
      </c>
      <c r="I28" s="31">
        <f t="shared" si="16"/>
        <v>229</v>
      </c>
      <c r="J28" s="31">
        <f t="shared" si="16"/>
        <v>35</v>
      </c>
      <c r="K28" s="31">
        <f t="shared" si="16"/>
        <v>0</v>
      </c>
      <c r="L28" s="31">
        <f t="shared" si="16"/>
        <v>234</v>
      </c>
      <c r="M28" s="31">
        <f t="shared" si="16"/>
        <v>263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136"/>
    </row>
    <row r="29" spans="2:20" ht="15.95" customHeight="1" x14ac:dyDescent="0.25">
      <c r="B29" s="35" t="s">
        <v>50</v>
      </c>
      <c r="C29" s="37" t="s">
        <v>51</v>
      </c>
      <c r="D29" s="34" t="s">
        <v>35</v>
      </c>
      <c r="E29" s="21">
        <f t="shared" si="13"/>
        <v>245</v>
      </c>
      <c r="F29" s="180"/>
      <c r="G29" s="21">
        <f>SUM(L29:S29)</f>
        <v>245</v>
      </c>
      <c r="H29" s="21">
        <f t="shared" si="15"/>
        <v>153</v>
      </c>
      <c r="I29" s="21">
        <v>92</v>
      </c>
      <c r="J29" s="21">
        <v>15</v>
      </c>
      <c r="K29" s="27"/>
      <c r="L29" s="41">
        <v>119</v>
      </c>
      <c r="M29" s="41">
        <v>126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136"/>
    </row>
    <row r="30" spans="2:20" ht="15.95" customHeight="1" x14ac:dyDescent="0.25">
      <c r="B30" s="35" t="s">
        <v>52</v>
      </c>
      <c r="C30" s="37" t="s">
        <v>53</v>
      </c>
      <c r="D30" s="34" t="s">
        <v>35</v>
      </c>
      <c r="E30" s="21">
        <f t="shared" si="13"/>
        <v>117</v>
      </c>
      <c r="F30" s="180"/>
      <c r="G30" s="41">
        <f>SUM(L30:S30)</f>
        <v>117</v>
      </c>
      <c r="H30" s="21">
        <f t="shared" si="15"/>
        <v>0</v>
      </c>
      <c r="I30" s="21">
        <v>117</v>
      </c>
      <c r="J30" s="21">
        <v>10</v>
      </c>
      <c r="K30" s="27"/>
      <c r="L30" s="41">
        <v>51</v>
      </c>
      <c r="M30" s="41">
        <v>66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136"/>
    </row>
    <row r="31" spans="2:20" ht="15.95" customHeight="1" x14ac:dyDescent="0.25">
      <c r="B31" s="35" t="s">
        <v>54</v>
      </c>
      <c r="C31" s="37" t="s">
        <v>55</v>
      </c>
      <c r="D31" s="34" t="s">
        <v>36</v>
      </c>
      <c r="E31" s="21">
        <f t="shared" si="13"/>
        <v>135</v>
      </c>
      <c r="F31" s="180"/>
      <c r="G31" s="41">
        <f>SUM(L31:S31)</f>
        <v>135</v>
      </c>
      <c r="H31" s="21">
        <f t="shared" si="15"/>
        <v>115</v>
      </c>
      <c r="I31" s="21">
        <v>20</v>
      </c>
      <c r="J31" s="21">
        <v>10</v>
      </c>
      <c r="K31" s="27"/>
      <c r="L31" s="41">
        <v>64</v>
      </c>
      <c r="M31" s="41">
        <v>71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136"/>
    </row>
    <row r="32" spans="2:20" ht="15.95" customHeight="1" x14ac:dyDescent="0.25">
      <c r="B32" s="28" t="s">
        <v>240</v>
      </c>
      <c r="C32" s="181" t="s">
        <v>241</v>
      </c>
      <c r="D32" s="30" t="s">
        <v>242</v>
      </c>
      <c r="E32" s="182">
        <f>E33+E34</f>
        <v>72</v>
      </c>
      <c r="F32" s="182">
        <f>F33+F34</f>
        <v>0</v>
      </c>
      <c r="G32" s="182">
        <f t="shared" ref="G32:S32" si="17">G33+G34</f>
        <v>72</v>
      </c>
      <c r="H32" s="182">
        <f t="shared" si="17"/>
        <v>45</v>
      </c>
      <c r="I32" s="182">
        <f t="shared" si="17"/>
        <v>27</v>
      </c>
      <c r="J32" s="182">
        <f t="shared" si="17"/>
        <v>15</v>
      </c>
      <c r="K32" s="182">
        <f t="shared" si="17"/>
        <v>0</v>
      </c>
      <c r="L32" s="182">
        <f t="shared" si="17"/>
        <v>36</v>
      </c>
      <c r="M32" s="182">
        <f t="shared" si="17"/>
        <v>36</v>
      </c>
      <c r="N32" s="182">
        <f t="shared" si="17"/>
        <v>0</v>
      </c>
      <c r="O32" s="182">
        <f t="shared" si="17"/>
        <v>0</v>
      </c>
      <c r="P32" s="182">
        <f t="shared" si="17"/>
        <v>0</v>
      </c>
      <c r="Q32" s="182">
        <f t="shared" si="17"/>
        <v>0</v>
      </c>
      <c r="R32" s="182">
        <f t="shared" si="17"/>
        <v>0</v>
      </c>
      <c r="S32" s="182">
        <f t="shared" si="17"/>
        <v>0</v>
      </c>
      <c r="T32" s="136"/>
    </row>
    <row r="33" spans="2:20" ht="15.95" customHeight="1" x14ac:dyDescent="0.25">
      <c r="B33" s="35" t="s">
        <v>243</v>
      </c>
      <c r="C33" s="183" t="s">
        <v>244</v>
      </c>
      <c r="D33" s="34" t="s">
        <v>36</v>
      </c>
      <c r="E33" s="21">
        <f t="shared" si="13"/>
        <v>36</v>
      </c>
      <c r="F33" s="180"/>
      <c r="G33" s="21">
        <f>SUM(L33:S33)</f>
        <v>36</v>
      </c>
      <c r="H33" s="21">
        <f t="shared" si="15"/>
        <v>19</v>
      </c>
      <c r="I33" s="21">
        <v>17</v>
      </c>
      <c r="J33" s="21">
        <v>5</v>
      </c>
      <c r="K33" s="27"/>
      <c r="L33" s="41">
        <v>0</v>
      </c>
      <c r="M33" s="41">
        <v>36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136"/>
    </row>
    <row r="34" spans="2:20" ht="15.95" customHeight="1" x14ac:dyDescent="0.25">
      <c r="B34" s="35" t="s">
        <v>245</v>
      </c>
      <c r="C34" s="183" t="s">
        <v>246</v>
      </c>
      <c r="D34" s="34" t="s">
        <v>36</v>
      </c>
      <c r="E34" s="21">
        <f t="shared" si="13"/>
        <v>36</v>
      </c>
      <c r="F34" s="180"/>
      <c r="G34" s="21">
        <f>SUM(L34:S34)</f>
        <v>36</v>
      </c>
      <c r="H34" s="21">
        <f t="shared" si="15"/>
        <v>26</v>
      </c>
      <c r="I34" s="21">
        <v>10</v>
      </c>
      <c r="J34" s="21">
        <v>10</v>
      </c>
      <c r="K34" s="27"/>
      <c r="L34" s="41">
        <v>36</v>
      </c>
      <c r="M34" s="4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40"/>
    </row>
    <row r="35" spans="2:20" ht="15.95" customHeight="1" x14ac:dyDescent="0.25">
      <c r="B35" s="38" t="s">
        <v>56</v>
      </c>
      <c r="C35" s="88" t="s">
        <v>57</v>
      </c>
      <c r="D35" s="39" t="s">
        <v>58</v>
      </c>
      <c r="E35" s="40">
        <f>E36+E38+E37+E39</f>
        <v>476</v>
      </c>
      <c r="F35" s="40">
        <f t="shared" ref="F35:M35" si="18">SUM(F36:F41)</f>
        <v>97</v>
      </c>
      <c r="G35" s="40">
        <f t="shared" si="18"/>
        <v>628</v>
      </c>
      <c r="H35" s="40">
        <f t="shared" si="18"/>
        <v>104</v>
      </c>
      <c r="I35" s="40">
        <f t="shared" si="18"/>
        <v>524</v>
      </c>
      <c r="J35" s="40">
        <f>J36+J37+J38+J39</f>
        <v>32</v>
      </c>
      <c r="K35" s="40">
        <f t="shared" si="18"/>
        <v>0</v>
      </c>
      <c r="L35" s="40">
        <f t="shared" si="18"/>
        <v>0</v>
      </c>
      <c r="M35" s="40">
        <f t="shared" si="18"/>
        <v>0</v>
      </c>
      <c r="N35" s="40">
        <f>N36+N37+N38+N39</f>
        <v>68</v>
      </c>
      <c r="O35" s="40">
        <f t="shared" ref="O35:S35" si="19">O36+O37+O38+O39</f>
        <v>147</v>
      </c>
      <c r="P35" s="40">
        <f t="shared" si="19"/>
        <v>56</v>
      </c>
      <c r="Q35" s="40">
        <f t="shared" si="19"/>
        <v>72</v>
      </c>
      <c r="R35" s="40">
        <f t="shared" si="19"/>
        <v>112</v>
      </c>
      <c r="S35" s="40">
        <f t="shared" si="19"/>
        <v>0</v>
      </c>
      <c r="T35" s="42" t="s">
        <v>62</v>
      </c>
    </row>
    <row r="36" spans="2:20" ht="15.95" customHeight="1" x14ac:dyDescent="0.25">
      <c r="B36" s="35" t="s">
        <v>59</v>
      </c>
      <c r="C36" s="89" t="s">
        <v>60</v>
      </c>
      <c r="D36" s="87" t="s">
        <v>254</v>
      </c>
      <c r="E36" s="41">
        <f>G36+F36</f>
        <v>60</v>
      </c>
      <c r="F36" s="21">
        <v>4</v>
      </c>
      <c r="G36" s="41">
        <f t="shared" ref="G36:G39" si="20">SUM(N36:S36)</f>
        <v>56</v>
      </c>
      <c r="H36" s="21">
        <v>26</v>
      </c>
      <c r="I36" s="21">
        <v>30</v>
      </c>
      <c r="J36" s="21">
        <v>5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56</v>
      </c>
      <c r="S36" s="21">
        <v>0</v>
      </c>
      <c r="T36" s="42" t="s">
        <v>62</v>
      </c>
    </row>
    <row r="37" spans="2:20" ht="15.95" customHeight="1" x14ac:dyDescent="0.25">
      <c r="B37" s="35" t="s">
        <v>63</v>
      </c>
      <c r="C37" s="89" t="s">
        <v>40</v>
      </c>
      <c r="D37" s="87" t="s">
        <v>255</v>
      </c>
      <c r="E37" s="41">
        <f>G37+F37</f>
        <v>80</v>
      </c>
      <c r="F37" s="21">
        <v>17</v>
      </c>
      <c r="G37" s="41">
        <f>SUM(N37:S37)</f>
        <v>63</v>
      </c>
      <c r="H37" s="21">
        <v>27</v>
      </c>
      <c r="I37" s="21">
        <v>36</v>
      </c>
      <c r="J37" s="21">
        <v>6</v>
      </c>
      <c r="K37" s="21">
        <v>0</v>
      </c>
      <c r="L37" s="21">
        <v>0</v>
      </c>
      <c r="M37" s="21">
        <v>0</v>
      </c>
      <c r="N37" s="21">
        <v>0</v>
      </c>
      <c r="O37" s="21">
        <v>63</v>
      </c>
      <c r="P37" s="21">
        <v>0</v>
      </c>
      <c r="Q37" s="21">
        <v>0</v>
      </c>
      <c r="R37" s="21">
        <v>0</v>
      </c>
      <c r="S37" s="21">
        <v>0</v>
      </c>
      <c r="T37" s="42" t="s">
        <v>64</v>
      </c>
    </row>
    <row r="38" spans="2:20" ht="15.95" customHeight="1" x14ac:dyDescent="0.25">
      <c r="B38" s="35" t="s">
        <v>251</v>
      </c>
      <c r="C38" s="89" t="s">
        <v>252</v>
      </c>
      <c r="D38" s="87" t="s">
        <v>61</v>
      </c>
      <c r="E38" s="41">
        <f>G38+F38</f>
        <v>168</v>
      </c>
      <c r="F38" s="21">
        <v>0</v>
      </c>
      <c r="G38" s="41">
        <f>SUM(N38:S38)</f>
        <v>168</v>
      </c>
      <c r="H38" s="21">
        <v>0</v>
      </c>
      <c r="I38" s="21">
        <v>168</v>
      </c>
      <c r="J38" s="21">
        <v>6</v>
      </c>
      <c r="K38" s="21">
        <v>0</v>
      </c>
      <c r="L38" s="21">
        <v>0</v>
      </c>
      <c r="M38" s="21">
        <v>0</v>
      </c>
      <c r="N38" s="21">
        <v>34</v>
      </c>
      <c r="O38" s="21">
        <v>42</v>
      </c>
      <c r="P38" s="21">
        <v>28</v>
      </c>
      <c r="Q38" s="21">
        <v>36</v>
      </c>
      <c r="R38" s="21">
        <v>28</v>
      </c>
      <c r="S38" s="21">
        <v>0</v>
      </c>
      <c r="T38" s="42"/>
    </row>
    <row r="39" spans="2:20" ht="15.95" customHeight="1" x14ac:dyDescent="0.25">
      <c r="B39" s="35" t="s">
        <v>65</v>
      </c>
      <c r="C39" s="89" t="s">
        <v>46</v>
      </c>
      <c r="D39" s="87" t="s">
        <v>61</v>
      </c>
      <c r="E39" s="41">
        <f t="shared" ref="E39" si="21">G39+F39</f>
        <v>168</v>
      </c>
      <c r="F39" s="21">
        <v>0</v>
      </c>
      <c r="G39" s="41">
        <f t="shared" si="20"/>
        <v>168</v>
      </c>
      <c r="H39" s="21">
        <f>G39-I39</f>
        <v>0</v>
      </c>
      <c r="I39" s="21">
        <v>168</v>
      </c>
      <c r="J39" s="21">
        <v>15</v>
      </c>
      <c r="K39" s="21">
        <v>0</v>
      </c>
      <c r="L39" s="21">
        <v>0</v>
      </c>
      <c r="M39" s="21">
        <v>0</v>
      </c>
      <c r="N39" s="21">
        <v>34</v>
      </c>
      <c r="O39" s="21">
        <v>42</v>
      </c>
      <c r="P39" s="21">
        <v>28</v>
      </c>
      <c r="Q39" s="21">
        <v>36</v>
      </c>
      <c r="R39" s="21">
        <v>28</v>
      </c>
      <c r="S39" s="21">
        <v>0</v>
      </c>
      <c r="T39" s="42"/>
    </row>
    <row r="40" spans="2:20" ht="15.95" customHeight="1" x14ac:dyDescent="0.25">
      <c r="B40" s="38" t="s">
        <v>68</v>
      </c>
      <c r="C40" s="88" t="s">
        <v>69</v>
      </c>
      <c r="D40" s="39" t="s">
        <v>104</v>
      </c>
      <c r="E40" s="40">
        <f>E41+E42</f>
        <v>150</v>
      </c>
      <c r="F40" s="40">
        <f t="shared" ref="F40:S40" si="22">SUM(F41:F42)</f>
        <v>38</v>
      </c>
      <c r="G40" s="40">
        <f t="shared" si="22"/>
        <v>112</v>
      </c>
      <c r="H40" s="40">
        <f t="shared" si="22"/>
        <v>38</v>
      </c>
      <c r="I40" s="40">
        <f t="shared" si="22"/>
        <v>74</v>
      </c>
      <c r="J40" s="40">
        <f>J41+J42</f>
        <v>17</v>
      </c>
      <c r="K40" s="40">
        <f t="shared" si="22"/>
        <v>0</v>
      </c>
      <c r="L40" s="40">
        <f t="shared" si="22"/>
        <v>0</v>
      </c>
      <c r="M40" s="40">
        <f t="shared" si="22"/>
        <v>0</v>
      </c>
      <c r="N40" s="40">
        <f t="shared" si="22"/>
        <v>85</v>
      </c>
      <c r="O40" s="40">
        <f t="shared" si="22"/>
        <v>27</v>
      </c>
      <c r="P40" s="40">
        <f t="shared" si="22"/>
        <v>0</v>
      </c>
      <c r="Q40" s="40">
        <f t="shared" si="22"/>
        <v>0</v>
      </c>
      <c r="R40" s="40">
        <f t="shared" si="22"/>
        <v>0</v>
      </c>
      <c r="S40" s="40">
        <f t="shared" si="22"/>
        <v>0</v>
      </c>
      <c r="T40" s="42" t="s">
        <v>64</v>
      </c>
    </row>
    <row r="41" spans="2:20" ht="15.95" customHeight="1" x14ac:dyDescent="0.25">
      <c r="B41" s="35" t="s">
        <v>70</v>
      </c>
      <c r="C41" s="89" t="s">
        <v>51</v>
      </c>
      <c r="D41" s="87" t="s">
        <v>190</v>
      </c>
      <c r="E41" s="41">
        <f>F41+G41</f>
        <v>99</v>
      </c>
      <c r="F41" s="21">
        <v>38</v>
      </c>
      <c r="G41" s="21">
        <f>SUM(N41:S41)</f>
        <v>61</v>
      </c>
      <c r="H41" s="21">
        <v>13</v>
      </c>
      <c r="I41" s="21">
        <v>48</v>
      </c>
      <c r="J41" s="21">
        <v>10</v>
      </c>
      <c r="K41" s="21">
        <v>0</v>
      </c>
      <c r="L41" s="21">
        <v>0</v>
      </c>
      <c r="M41" s="21">
        <v>0</v>
      </c>
      <c r="N41" s="21">
        <v>34</v>
      </c>
      <c r="O41" s="21">
        <v>27</v>
      </c>
      <c r="P41" s="21">
        <v>0</v>
      </c>
      <c r="Q41" s="21">
        <v>0</v>
      </c>
      <c r="R41" s="21">
        <v>0</v>
      </c>
      <c r="S41" s="21">
        <v>0</v>
      </c>
      <c r="T41" s="40"/>
    </row>
    <row r="42" spans="2:20" ht="15.95" customHeight="1" x14ac:dyDescent="0.25">
      <c r="B42" s="35" t="s">
        <v>72</v>
      </c>
      <c r="C42" s="89" t="s">
        <v>138</v>
      </c>
      <c r="D42" s="87" t="s">
        <v>191</v>
      </c>
      <c r="E42" s="41">
        <f>F42+G42</f>
        <v>51</v>
      </c>
      <c r="F42" s="21">
        <v>0</v>
      </c>
      <c r="G42" s="21">
        <f>SUM(N42:S42)</f>
        <v>51</v>
      </c>
      <c r="H42" s="21">
        <f>G42-I42</f>
        <v>25</v>
      </c>
      <c r="I42" s="21">
        <v>26</v>
      </c>
      <c r="J42" s="21">
        <v>7</v>
      </c>
      <c r="K42" s="21">
        <v>0</v>
      </c>
      <c r="L42" s="21">
        <v>0</v>
      </c>
      <c r="M42" s="21">
        <v>0</v>
      </c>
      <c r="N42" s="21">
        <v>51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42" t="s">
        <v>71</v>
      </c>
    </row>
    <row r="43" spans="2:20" ht="15.95" customHeight="1" x14ac:dyDescent="0.25">
      <c r="B43" s="38" t="s">
        <v>74</v>
      </c>
      <c r="C43" s="90" t="s">
        <v>75</v>
      </c>
      <c r="D43" s="39" t="s">
        <v>225</v>
      </c>
      <c r="E43" s="116">
        <f>E44+E60</f>
        <v>3298</v>
      </c>
      <c r="F43" s="116">
        <f t="shared" ref="F43:R43" si="23">F44+F60</f>
        <v>277</v>
      </c>
      <c r="G43" s="116">
        <f t="shared" si="23"/>
        <v>2865</v>
      </c>
      <c r="H43" s="116">
        <f t="shared" si="23"/>
        <v>803</v>
      </c>
      <c r="I43" s="116">
        <f t="shared" si="23"/>
        <v>928</v>
      </c>
      <c r="J43" s="116">
        <f t="shared" si="23"/>
        <v>236</v>
      </c>
      <c r="K43" s="116">
        <f t="shared" si="23"/>
        <v>80</v>
      </c>
      <c r="L43" s="116">
        <f t="shared" ref="L43:M43" si="24">L44+L60</f>
        <v>0</v>
      </c>
      <c r="M43" s="116">
        <f t="shared" si="24"/>
        <v>0</v>
      </c>
      <c r="N43" s="116">
        <f t="shared" si="23"/>
        <v>391</v>
      </c>
      <c r="O43" s="116">
        <f t="shared" si="23"/>
        <v>570</v>
      </c>
      <c r="P43" s="116">
        <f t="shared" si="23"/>
        <v>464</v>
      </c>
      <c r="Q43" s="116">
        <f t="shared" si="23"/>
        <v>720</v>
      </c>
      <c r="R43" s="116">
        <f t="shared" si="23"/>
        <v>408</v>
      </c>
      <c r="S43" s="116">
        <f>S44+S60</f>
        <v>468</v>
      </c>
      <c r="T43" s="42" t="s">
        <v>73</v>
      </c>
    </row>
    <row r="44" spans="2:20" ht="15.95" customHeight="1" x14ac:dyDescent="0.25">
      <c r="B44" s="38" t="s">
        <v>76</v>
      </c>
      <c r="C44" s="88" t="s">
        <v>77</v>
      </c>
      <c r="D44" s="39" t="s">
        <v>223</v>
      </c>
      <c r="E44" s="31">
        <f>E45+E46+E47+E48+E49+E50+E51+E52+E53+E54+E55+E56+E57+E58+E59</f>
        <v>1043</v>
      </c>
      <c r="F44" s="31">
        <f t="shared" ref="F44:G44" si="25">F45+F46+F47+F48+F49+F50+F51+F52+F53+F54+F55+F56+F57+F58+F59</f>
        <v>97</v>
      </c>
      <c r="G44" s="31">
        <f t="shared" si="25"/>
        <v>946</v>
      </c>
      <c r="H44" s="31">
        <f>H45+H46+H47+H48+H49+H50+H51+H52+H53+H54+H55+H56+H57+H58+H59</f>
        <v>470</v>
      </c>
      <c r="I44" s="31">
        <f>I45+I46+I47+I48+I49+I50+I51+I52+I53+I54+I55+I56+I57+I58+I59</f>
        <v>476</v>
      </c>
      <c r="J44" s="31">
        <f t="shared" ref="J44" si="26">J45+J46+J47+J48+J49+J50+J51+J52+J53+J54+J55+J56+J57+J58+J59</f>
        <v>119</v>
      </c>
      <c r="K44" s="31">
        <f t="shared" ref="K44" si="27">K45+K46+K47+K48+K49+K50+K51+K52+K53+K54+K55+K56+K57+K58+K59</f>
        <v>0</v>
      </c>
      <c r="L44" s="31">
        <f t="shared" ref="L44" si="28">L45+L46+L47+L48+L49+L50+L51+L52+L53+L54+L55+L56+L57+L58+L59</f>
        <v>0</v>
      </c>
      <c r="M44" s="31">
        <f t="shared" ref="M44" si="29">M45+M46+M47+M48+M49+M50+M51+M52+M53+M54+M55+M56+M57+M58+M59</f>
        <v>0</v>
      </c>
      <c r="N44" s="31">
        <f t="shared" ref="N44" si="30">N45+N46+N47+N48+N49+N50+N51+N52+N53+N54+N55+N56+N57+N58+N59</f>
        <v>391</v>
      </c>
      <c r="O44" s="31">
        <f t="shared" ref="O44" si="31">O45+O46+O47+O48+O49+O50+O51+O52+O53+O54+O55+O56+O57+O58+O59</f>
        <v>263</v>
      </c>
      <c r="P44" s="31">
        <f t="shared" ref="P44" si="32">P45+P46+P47+P48+P49+P50+P51+P52+P53+P54+P55+P56+P57+P58+P59</f>
        <v>88</v>
      </c>
      <c r="Q44" s="31">
        <f t="shared" ref="Q44" si="33">Q45+Q46+Q47+Q48+Q49+Q50+Q51+Q52+Q53+Q54+Q55+Q56+Q57+Q58+Q59</f>
        <v>36</v>
      </c>
      <c r="R44" s="31">
        <f t="shared" ref="R44" si="34">R45+R46+R47+R48+R49+R50+R51+R52+R53+R54+R55+R56+R57+R58+R59</f>
        <v>168</v>
      </c>
      <c r="S44" s="31">
        <f t="shared" ref="S44" si="35">S45+S46+S47+S48+S49+S50+S51+S52+S53+S54+S55+S56+S57+S58+S59</f>
        <v>0</v>
      </c>
      <c r="T44" s="42" t="s">
        <v>71</v>
      </c>
    </row>
    <row r="45" spans="2:20" ht="15.95" customHeight="1" x14ac:dyDescent="0.25">
      <c r="B45" s="35" t="s">
        <v>78</v>
      </c>
      <c r="C45" s="89" t="s">
        <v>139</v>
      </c>
      <c r="D45" s="92" t="s">
        <v>191</v>
      </c>
      <c r="E45" s="127">
        <f>G45+F45</f>
        <v>51</v>
      </c>
      <c r="F45" s="81">
        <v>0</v>
      </c>
      <c r="G45" s="21">
        <f>SUM(N45:S45)</f>
        <v>51</v>
      </c>
      <c r="H45" s="21">
        <f t="shared" ref="H45:H51" si="36">G45-I45</f>
        <v>33</v>
      </c>
      <c r="I45" s="21">
        <v>18</v>
      </c>
      <c r="J45" s="21">
        <v>7</v>
      </c>
      <c r="K45" s="21">
        <v>0</v>
      </c>
      <c r="L45" s="21">
        <v>0</v>
      </c>
      <c r="M45" s="21">
        <v>0</v>
      </c>
      <c r="N45" s="21">
        <v>51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31"/>
    </row>
    <row r="46" spans="2:20" ht="27.75" customHeight="1" x14ac:dyDescent="0.25">
      <c r="B46" s="35" t="s">
        <v>79</v>
      </c>
      <c r="C46" s="89" t="s">
        <v>140</v>
      </c>
      <c r="D46" s="92" t="s">
        <v>190</v>
      </c>
      <c r="E46" s="127">
        <f>G46+F46</f>
        <v>96</v>
      </c>
      <c r="F46" s="81">
        <v>21</v>
      </c>
      <c r="G46" s="21">
        <f t="shared" ref="G46:G56" si="37">SUM(N46:S46)</f>
        <v>75</v>
      </c>
      <c r="H46" s="21">
        <v>45</v>
      </c>
      <c r="I46" s="21">
        <v>30</v>
      </c>
      <c r="J46" s="21">
        <v>10</v>
      </c>
      <c r="K46" s="21">
        <v>0</v>
      </c>
      <c r="L46" s="21">
        <v>0</v>
      </c>
      <c r="M46" s="21">
        <v>0</v>
      </c>
      <c r="N46" s="21">
        <v>34</v>
      </c>
      <c r="O46" s="21">
        <v>41</v>
      </c>
      <c r="P46" s="21">
        <v>0</v>
      </c>
      <c r="Q46" s="21">
        <v>0</v>
      </c>
      <c r="R46" s="21">
        <v>0</v>
      </c>
      <c r="S46" s="21">
        <v>0</v>
      </c>
      <c r="T46" s="31"/>
    </row>
    <row r="47" spans="2:20" ht="15.95" customHeight="1" x14ac:dyDescent="0.25">
      <c r="B47" s="35" t="s">
        <v>81</v>
      </c>
      <c r="C47" s="89" t="s">
        <v>89</v>
      </c>
      <c r="D47" s="92" t="s">
        <v>190</v>
      </c>
      <c r="E47" s="127">
        <f>G47+F47</f>
        <v>187</v>
      </c>
      <c r="F47" s="81">
        <v>38</v>
      </c>
      <c r="G47" s="21">
        <f t="shared" si="37"/>
        <v>149</v>
      </c>
      <c r="H47" s="21">
        <v>50</v>
      </c>
      <c r="I47" s="21">
        <v>100</v>
      </c>
      <c r="J47" s="21">
        <v>12</v>
      </c>
      <c r="K47" s="21">
        <v>0</v>
      </c>
      <c r="L47" s="21">
        <v>0</v>
      </c>
      <c r="M47" s="21">
        <v>0</v>
      </c>
      <c r="N47" s="21">
        <v>65</v>
      </c>
      <c r="O47" s="21">
        <v>84</v>
      </c>
      <c r="P47" s="21">
        <v>0</v>
      </c>
      <c r="Q47" s="21">
        <v>0</v>
      </c>
      <c r="R47" s="21">
        <v>0</v>
      </c>
      <c r="S47" s="21">
        <v>0</v>
      </c>
      <c r="T47" s="42" t="s">
        <v>73</v>
      </c>
    </row>
    <row r="48" spans="2:20" ht="15.95" customHeight="1" x14ac:dyDescent="0.25">
      <c r="B48" s="35" t="s">
        <v>83</v>
      </c>
      <c r="C48" s="89" t="s">
        <v>141</v>
      </c>
      <c r="D48" s="92" t="s">
        <v>192</v>
      </c>
      <c r="E48" s="127">
        <f t="shared" ref="E48:E59" si="38">G48+F48</f>
        <v>181</v>
      </c>
      <c r="F48" s="81">
        <v>38</v>
      </c>
      <c r="G48" s="21">
        <f t="shared" si="37"/>
        <v>143</v>
      </c>
      <c r="H48" s="21">
        <v>85</v>
      </c>
      <c r="I48" s="21">
        <v>58</v>
      </c>
      <c r="J48" s="21">
        <v>12</v>
      </c>
      <c r="K48" s="21">
        <v>0</v>
      </c>
      <c r="L48" s="21">
        <v>0</v>
      </c>
      <c r="M48" s="21">
        <v>0</v>
      </c>
      <c r="N48" s="21">
        <v>68</v>
      </c>
      <c r="O48" s="21">
        <v>75</v>
      </c>
      <c r="P48" s="21">
        <v>0</v>
      </c>
      <c r="Q48" s="21">
        <v>0</v>
      </c>
      <c r="R48" s="21">
        <v>0</v>
      </c>
      <c r="S48" s="21">
        <v>0</v>
      </c>
      <c r="T48" s="43" t="s">
        <v>80</v>
      </c>
    </row>
    <row r="49" spans="2:20" ht="15.95" customHeight="1" x14ac:dyDescent="0.25">
      <c r="B49" s="35" t="s">
        <v>85</v>
      </c>
      <c r="C49" s="89" t="s">
        <v>142</v>
      </c>
      <c r="D49" s="92" t="s">
        <v>82</v>
      </c>
      <c r="E49" s="127">
        <f t="shared" si="38"/>
        <v>36</v>
      </c>
      <c r="F49" s="81">
        <v>0</v>
      </c>
      <c r="G49" s="21">
        <f t="shared" si="37"/>
        <v>36</v>
      </c>
      <c r="H49" s="21">
        <f t="shared" si="36"/>
        <v>26</v>
      </c>
      <c r="I49" s="21">
        <v>10</v>
      </c>
      <c r="J49" s="21">
        <v>7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36</v>
      </c>
      <c r="R49" s="21">
        <v>0</v>
      </c>
      <c r="S49" s="21">
        <v>0</v>
      </c>
      <c r="T49" s="42" t="s">
        <v>73</v>
      </c>
    </row>
    <row r="50" spans="2:20" ht="18.75" customHeight="1" x14ac:dyDescent="0.25">
      <c r="B50" s="35" t="s">
        <v>88</v>
      </c>
      <c r="C50" s="89" t="s">
        <v>143</v>
      </c>
      <c r="D50" s="92" t="s">
        <v>61</v>
      </c>
      <c r="E50" s="127">
        <f t="shared" si="38"/>
        <v>68</v>
      </c>
      <c r="F50" s="81">
        <v>0</v>
      </c>
      <c r="G50" s="21">
        <f t="shared" si="37"/>
        <v>68</v>
      </c>
      <c r="H50" s="21">
        <v>36</v>
      </c>
      <c r="I50" s="21">
        <v>32</v>
      </c>
      <c r="J50" s="21">
        <v>8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68</v>
      </c>
      <c r="S50" s="21">
        <v>0</v>
      </c>
      <c r="T50" s="44" t="s">
        <v>84</v>
      </c>
    </row>
    <row r="51" spans="2:20" ht="15.95" customHeight="1" x14ac:dyDescent="0.25">
      <c r="B51" s="35" t="s">
        <v>91</v>
      </c>
      <c r="C51" s="89" t="s">
        <v>144</v>
      </c>
      <c r="D51" s="92" t="s">
        <v>67</v>
      </c>
      <c r="E51" s="127">
        <f t="shared" si="38"/>
        <v>85</v>
      </c>
      <c r="F51" s="81">
        <v>0</v>
      </c>
      <c r="G51" s="21">
        <f t="shared" si="37"/>
        <v>85</v>
      </c>
      <c r="H51" s="21">
        <f t="shared" si="36"/>
        <v>45</v>
      </c>
      <c r="I51" s="21">
        <v>40</v>
      </c>
      <c r="J51" s="21">
        <v>10</v>
      </c>
      <c r="K51" s="21">
        <v>0</v>
      </c>
      <c r="L51" s="21">
        <v>0</v>
      </c>
      <c r="M51" s="21">
        <v>0</v>
      </c>
      <c r="N51" s="21">
        <v>85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42" t="s">
        <v>87</v>
      </c>
    </row>
    <row r="52" spans="2:20" ht="15.95" customHeight="1" x14ac:dyDescent="0.25">
      <c r="B52" s="35" t="s">
        <v>213</v>
      </c>
      <c r="C52" s="89" t="s">
        <v>226</v>
      </c>
      <c r="D52" s="92" t="s">
        <v>67</v>
      </c>
      <c r="E52" s="127">
        <f t="shared" si="38"/>
        <v>36</v>
      </c>
      <c r="F52" s="81">
        <v>0</v>
      </c>
      <c r="G52" s="21">
        <f t="shared" si="37"/>
        <v>36</v>
      </c>
      <c r="H52" s="21">
        <v>26</v>
      </c>
      <c r="I52" s="21">
        <v>10</v>
      </c>
      <c r="J52" s="21">
        <v>7</v>
      </c>
      <c r="K52" s="21">
        <v>0</v>
      </c>
      <c r="L52" s="21">
        <v>0</v>
      </c>
      <c r="M52" s="21">
        <v>0</v>
      </c>
      <c r="N52" s="21">
        <v>36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42"/>
    </row>
    <row r="53" spans="2:20" ht="15.95" customHeight="1" x14ac:dyDescent="0.25">
      <c r="B53" s="35" t="s">
        <v>93</v>
      </c>
      <c r="C53" s="89" t="s">
        <v>208</v>
      </c>
      <c r="D53" s="92" t="s">
        <v>194</v>
      </c>
      <c r="E53" s="127">
        <f t="shared" si="38"/>
        <v>52</v>
      </c>
      <c r="F53" s="81">
        <v>0</v>
      </c>
      <c r="G53" s="21">
        <f t="shared" si="37"/>
        <v>52</v>
      </c>
      <c r="H53" s="21">
        <v>26</v>
      </c>
      <c r="I53" s="21">
        <v>26</v>
      </c>
      <c r="J53" s="21">
        <v>7</v>
      </c>
      <c r="K53" s="21">
        <v>0</v>
      </c>
      <c r="L53" s="21">
        <v>0</v>
      </c>
      <c r="M53" s="21">
        <v>0</v>
      </c>
      <c r="N53" s="21">
        <v>52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42"/>
    </row>
    <row r="54" spans="2:20" ht="15.95" customHeight="1" x14ac:dyDescent="0.25">
      <c r="B54" s="35" t="s">
        <v>95</v>
      </c>
      <c r="C54" s="89" t="s">
        <v>228</v>
      </c>
      <c r="D54" s="92" t="s">
        <v>61</v>
      </c>
      <c r="E54" s="127">
        <f t="shared" si="38"/>
        <v>32</v>
      </c>
      <c r="F54" s="81">
        <v>0</v>
      </c>
      <c r="G54" s="21">
        <f t="shared" si="37"/>
        <v>32</v>
      </c>
      <c r="H54" s="21">
        <v>14</v>
      </c>
      <c r="I54" s="21">
        <v>18</v>
      </c>
      <c r="J54" s="21">
        <v>5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32</v>
      </c>
      <c r="S54" s="21">
        <v>0</v>
      </c>
      <c r="T54" s="42"/>
    </row>
    <row r="55" spans="2:20" ht="15.95" customHeight="1" x14ac:dyDescent="0.25">
      <c r="B55" s="35" t="s">
        <v>214</v>
      </c>
      <c r="C55" s="89" t="s">
        <v>209</v>
      </c>
      <c r="D55" s="92" t="s">
        <v>194</v>
      </c>
      <c r="E55" s="127">
        <f t="shared" si="38"/>
        <v>36</v>
      </c>
      <c r="F55" s="81">
        <v>0</v>
      </c>
      <c r="G55" s="21">
        <f t="shared" si="37"/>
        <v>36</v>
      </c>
      <c r="H55" s="21">
        <v>20</v>
      </c>
      <c r="I55" s="21">
        <v>16</v>
      </c>
      <c r="J55" s="21">
        <v>7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36</v>
      </c>
      <c r="Q55" s="21">
        <v>0</v>
      </c>
      <c r="R55" s="21">
        <v>0</v>
      </c>
      <c r="S55" s="21">
        <v>0</v>
      </c>
      <c r="T55" s="42"/>
    </row>
    <row r="56" spans="2:20" ht="15.95" customHeight="1" x14ac:dyDescent="0.25">
      <c r="B56" s="35" t="s">
        <v>215</v>
      </c>
      <c r="C56" s="89" t="s">
        <v>210</v>
      </c>
      <c r="D56" s="92" t="s">
        <v>61</v>
      </c>
      <c r="E56" s="127">
        <f t="shared" si="38"/>
        <v>32</v>
      </c>
      <c r="F56" s="81">
        <v>0</v>
      </c>
      <c r="G56" s="21">
        <f t="shared" si="37"/>
        <v>32</v>
      </c>
      <c r="H56" s="21">
        <v>8</v>
      </c>
      <c r="I56" s="21">
        <v>24</v>
      </c>
      <c r="J56" s="21">
        <v>5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32</v>
      </c>
      <c r="S56" s="21">
        <v>0</v>
      </c>
      <c r="T56" s="42"/>
    </row>
    <row r="57" spans="2:20" ht="15.95" customHeight="1" x14ac:dyDescent="0.25">
      <c r="B57" s="35" t="s">
        <v>253</v>
      </c>
      <c r="C57" s="33" t="s">
        <v>211</v>
      </c>
      <c r="D57" s="34" t="s">
        <v>61</v>
      </c>
      <c r="E57" s="127">
        <f t="shared" si="38"/>
        <v>36</v>
      </c>
      <c r="F57" s="81">
        <v>0</v>
      </c>
      <c r="G57" s="83">
        <f>SUM(N57:S57)</f>
        <v>36</v>
      </c>
      <c r="H57" s="83">
        <v>12</v>
      </c>
      <c r="I57" s="83">
        <v>24</v>
      </c>
      <c r="J57" s="83">
        <v>7</v>
      </c>
      <c r="K57" s="83">
        <v>0</v>
      </c>
      <c r="L57" s="21">
        <v>0</v>
      </c>
      <c r="M57" s="21">
        <v>0</v>
      </c>
      <c r="N57" s="83">
        <v>0</v>
      </c>
      <c r="O57" s="83">
        <v>0</v>
      </c>
      <c r="P57" s="83">
        <v>0</v>
      </c>
      <c r="Q57" s="21">
        <v>0</v>
      </c>
      <c r="R57" s="21">
        <v>36</v>
      </c>
      <c r="S57" s="21">
        <v>0</v>
      </c>
      <c r="T57" s="42"/>
    </row>
    <row r="58" spans="2:20" ht="15.95" customHeight="1" x14ac:dyDescent="0.25">
      <c r="B58" s="35" t="s">
        <v>217</v>
      </c>
      <c r="C58" s="33" t="s">
        <v>171</v>
      </c>
      <c r="D58" s="34" t="s">
        <v>67</v>
      </c>
      <c r="E58" s="127">
        <f t="shared" si="38"/>
        <v>52</v>
      </c>
      <c r="F58" s="81">
        <v>0</v>
      </c>
      <c r="G58" s="83">
        <f>SUM(N58:S58)</f>
        <v>52</v>
      </c>
      <c r="H58" s="83">
        <v>21</v>
      </c>
      <c r="I58" s="83">
        <v>30</v>
      </c>
      <c r="J58" s="83">
        <v>7</v>
      </c>
      <c r="K58" s="83">
        <v>0</v>
      </c>
      <c r="L58" s="21">
        <v>0</v>
      </c>
      <c r="M58" s="21">
        <v>0</v>
      </c>
      <c r="N58" s="83">
        <v>0</v>
      </c>
      <c r="O58" s="83">
        <v>0</v>
      </c>
      <c r="P58" s="83">
        <v>52</v>
      </c>
      <c r="Q58" s="21">
        <v>0</v>
      </c>
      <c r="R58" s="21">
        <v>0</v>
      </c>
      <c r="S58" s="21">
        <v>0</v>
      </c>
      <c r="T58" s="42"/>
    </row>
    <row r="59" spans="2:20" ht="15.95" customHeight="1" x14ac:dyDescent="0.25">
      <c r="B59" s="35" t="s">
        <v>218</v>
      </c>
      <c r="C59" s="33" t="s">
        <v>172</v>
      </c>
      <c r="D59" s="34" t="s">
        <v>193</v>
      </c>
      <c r="E59" s="127">
        <f t="shared" si="38"/>
        <v>63</v>
      </c>
      <c r="F59" s="81">
        <v>0</v>
      </c>
      <c r="G59" s="83">
        <f>SUM(N59:S59)</f>
        <v>63</v>
      </c>
      <c r="H59" s="83">
        <v>23</v>
      </c>
      <c r="I59" s="83">
        <v>40</v>
      </c>
      <c r="J59" s="83">
        <v>8</v>
      </c>
      <c r="K59" s="83">
        <v>0</v>
      </c>
      <c r="L59" s="21">
        <v>0</v>
      </c>
      <c r="M59" s="21">
        <v>0</v>
      </c>
      <c r="N59" s="83">
        <v>0</v>
      </c>
      <c r="O59" s="83">
        <v>63</v>
      </c>
      <c r="P59" s="83">
        <v>0</v>
      </c>
      <c r="Q59" s="21">
        <v>0</v>
      </c>
      <c r="R59" s="21">
        <v>0</v>
      </c>
      <c r="S59" s="21">
        <v>0</v>
      </c>
      <c r="T59" s="42"/>
    </row>
    <row r="60" spans="2:20" ht="15.95" customHeight="1" x14ac:dyDescent="0.25">
      <c r="B60" s="47" t="s">
        <v>97</v>
      </c>
      <c r="C60" s="91" t="s">
        <v>98</v>
      </c>
      <c r="D60" s="38" t="s">
        <v>224</v>
      </c>
      <c r="E60" s="116">
        <f>E61+E71+E77+E84</f>
        <v>2255</v>
      </c>
      <c r="F60" s="116">
        <f t="shared" ref="F60:R60" si="39">F61+F71+F77+F84</f>
        <v>180</v>
      </c>
      <c r="G60" s="116">
        <f t="shared" si="39"/>
        <v>1919</v>
      </c>
      <c r="H60" s="116">
        <f t="shared" si="39"/>
        <v>333</v>
      </c>
      <c r="I60" s="116">
        <f t="shared" si="39"/>
        <v>452</v>
      </c>
      <c r="J60" s="116">
        <f>J61+J71+J77+J84</f>
        <v>117</v>
      </c>
      <c r="K60" s="116">
        <f t="shared" si="39"/>
        <v>80</v>
      </c>
      <c r="L60" s="116">
        <f t="shared" si="39"/>
        <v>0</v>
      </c>
      <c r="M60" s="116">
        <f t="shared" si="39"/>
        <v>0</v>
      </c>
      <c r="N60" s="116">
        <f t="shared" si="39"/>
        <v>0</v>
      </c>
      <c r="O60" s="116">
        <f t="shared" si="39"/>
        <v>307</v>
      </c>
      <c r="P60" s="116">
        <f t="shared" si="39"/>
        <v>376</v>
      </c>
      <c r="Q60" s="116">
        <f t="shared" si="39"/>
        <v>684</v>
      </c>
      <c r="R60" s="116">
        <f t="shared" si="39"/>
        <v>240</v>
      </c>
      <c r="S60" s="116">
        <f>S61+S71+S77+S84</f>
        <v>468</v>
      </c>
      <c r="T60" s="42" t="s">
        <v>90</v>
      </c>
    </row>
    <row r="61" spans="2:20" ht="27.75" customHeight="1" x14ac:dyDescent="0.25">
      <c r="B61" s="67" t="s">
        <v>145</v>
      </c>
      <c r="C61" s="68" t="s">
        <v>146</v>
      </c>
      <c r="D61" s="48" t="s">
        <v>222</v>
      </c>
      <c r="E61" s="138">
        <f>E62+E63+E67+E64+E65+E66+E70</f>
        <v>905</v>
      </c>
      <c r="F61" s="49">
        <f>F62+F63</f>
        <v>0</v>
      </c>
      <c r="G61" s="48">
        <f>G62+G63+G64+G65+G66+G67+G70</f>
        <v>905</v>
      </c>
      <c r="H61" s="49">
        <f t="shared" ref="H61:O61" si="40">H62+H63+H67</f>
        <v>79</v>
      </c>
      <c r="I61" s="49">
        <f t="shared" si="40"/>
        <v>180</v>
      </c>
      <c r="J61" s="49">
        <f>J62+J63+J64+J65+J66</f>
        <v>57</v>
      </c>
      <c r="K61" s="49">
        <f t="shared" si="40"/>
        <v>0</v>
      </c>
      <c r="L61" s="49">
        <f t="shared" ref="L61:M61" si="41">L62+L63+L67</f>
        <v>0</v>
      </c>
      <c r="M61" s="49">
        <f t="shared" si="41"/>
        <v>0</v>
      </c>
      <c r="N61" s="49">
        <f t="shared" si="40"/>
        <v>0</v>
      </c>
      <c r="O61" s="49">
        <f t="shared" si="40"/>
        <v>255</v>
      </c>
      <c r="P61" s="49">
        <f>P62+P63+P64+P65+P66+P67</f>
        <v>224</v>
      </c>
      <c r="Q61" s="49">
        <f>Q62+Q63+Q64+Q65+Q66+Q67</f>
        <v>270</v>
      </c>
      <c r="R61" s="49">
        <f>R62+R63+R64+R65+R66+R67</f>
        <v>0</v>
      </c>
      <c r="S61" s="48">
        <f>S62+S63+S64+S65+S66+S67+S70</f>
        <v>156</v>
      </c>
      <c r="T61" s="42" t="s">
        <v>90</v>
      </c>
    </row>
    <row r="62" spans="2:20" ht="15.95" customHeight="1" x14ac:dyDescent="0.25">
      <c r="B62" s="50" t="s">
        <v>151</v>
      </c>
      <c r="C62" s="105" t="s">
        <v>152</v>
      </c>
      <c r="D62" s="100" t="s">
        <v>86</v>
      </c>
      <c r="E62" s="96">
        <f>F62+G62</f>
        <v>140</v>
      </c>
      <c r="F62" s="96"/>
      <c r="G62" s="96">
        <f>N62+O62+P62+Q62+R62+S62</f>
        <v>140</v>
      </c>
      <c r="H62" s="96">
        <f>G62-I62</f>
        <v>40</v>
      </c>
      <c r="I62" s="96">
        <v>100</v>
      </c>
      <c r="J62" s="96">
        <v>15</v>
      </c>
      <c r="K62" s="96"/>
      <c r="L62" s="51">
        <v>0</v>
      </c>
      <c r="M62" s="51">
        <v>0</v>
      </c>
      <c r="N62" s="51">
        <v>0</v>
      </c>
      <c r="O62" s="51">
        <v>102</v>
      </c>
      <c r="P62" s="51">
        <v>38</v>
      </c>
      <c r="Q62" s="51">
        <v>0</v>
      </c>
      <c r="R62" s="51">
        <v>0</v>
      </c>
      <c r="S62" s="51">
        <f>SUM(S63:S63)</f>
        <v>0</v>
      </c>
      <c r="T62" s="42" t="s">
        <v>92</v>
      </c>
    </row>
    <row r="63" spans="2:20" ht="15.95" customHeight="1" x14ac:dyDescent="0.25">
      <c r="B63" s="50" t="s">
        <v>153</v>
      </c>
      <c r="C63" s="105" t="s">
        <v>154</v>
      </c>
      <c r="D63" s="100" t="s">
        <v>86</v>
      </c>
      <c r="E63" s="96">
        <f t="shared" ref="E63:E66" si="42">F63+G63</f>
        <v>119</v>
      </c>
      <c r="F63" s="96"/>
      <c r="G63" s="96">
        <f>N63+O63+P63+Q63+R63+S63</f>
        <v>119</v>
      </c>
      <c r="H63" s="96">
        <f>G63-I63</f>
        <v>39</v>
      </c>
      <c r="I63" s="96">
        <v>80</v>
      </c>
      <c r="J63" s="96">
        <v>10</v>
      </c>
      <c r="K63" s="96"/>
      <c r="L63" s="51">
        <v>0</v>
      </c>
      <c r="M63" s="51">
        <v>0</v>
      </c>
      <c r="N63" s="51">
        <v>0</v>
      </c>
      <c r="O63" s="51">
        <v>81</v>
      </c>
      <c r="P63" s="51">
        <v>38</v>
      </c>
      <c r="Q63" s="51">
        <v>0</v>
      </c>
      <c r="R63" s="51">
        <v>0</v>
      </c>
      <c r="S63" s="51">
        <f>SUM(S67:S67)</f>
        <v>0</v>
      </c>
      <c r="T63" s="42"/>
    </row>
    <row r="64" spans="2:20" ht="15.95" customHeight="1" x14ac:dyDescent="0.25">
      <c r="B64" s="50" t="s">
        <v>155</v>
      </c>
      <c r="C64" s="107" t="s">
        <v>158</v>
      </c>
      <c r="D64" s="100" t="s">
        <v>194</v>
      </c>
      <c r="E64" s="96">
        <f t="shared" si="42"/>
        <v>56</v>
      </c>
      <c r="F64" s="96"/>
      <c r="G64" s="96">
        <f>N64+O64+P64+Q64+R64+S64</f>
        <v>56</v>
      </c>
      <c r="H64" s="96">
        <f>G64-I64</f>
        <v>36</v>
      </c>
      <c r="I64" s="96">
        <v>20</v>
      </c>
      <c r="J64" s="96">
        <v>7</v>
      </c>
      <c r="K64" s="96"/>
      <c r="L64" s="51">
        <v>0</v>
      </c>
      <c r="M64" s="51">
        <v>0</v>
      </c>
      <c r="N64" s="51">
        <v>0</v>
      </c>
      <c r="O64" s="51">
        <v>0</v>
      </c>
      <c r="P64" s="51">
        <v>56</v>
      </c>
      <c r="Q64" s="51">
        <v>0</v>
      </c>
      <c r="R64" s="51">
        <v>0</v>
      </c>
      <c r="S64" s="51">
        <v>0</v>
      </c>
      <c r="T64" s="42"/>
    </row>
    <row r="65" spans="2:22" ht="31.5" customHeight="1" x14ac:dyDescent="0.25">
      <c r="B65" s="50" t="s">
        <v>156</v>
      </c>
      <c r="C65" s="109" t="s">
        <v>159</v>
      </c>
      <c r="D65" s="99" t="s">
        <v>195</v>
      </c>
      <c r="E65" s="96">
        <f t="shared" si="42"/>
        <v>108</v>
      </c>
      <c r="F65" s="96"/>
      <c r="G65" s="96">
        <f>N65+O65+P65+Q65+R65+S65</f>
        <v>108</v>
      </c>
      <c r="H65" s="96">
        <f>G65-I65</f>
        <v>48</v>
      </c>
      <c r="I65" s="96">
        <v>60</v>
      </c>
      <c r="J65" s="96">
        <v>10</v>
      </c>
      <c r="K65" s="96"/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f>18*6</f>
        <v>108</v>
      </c>
      <c r="R65" s="51">
        <v>0</v>
      </c>
      <c r="S65" s="51">
        <v>0</v>
      </c>
      <c r="T65" s="42"/>
    </row>
    <row r="66" spans="2:22" ht="15.95" customHeight="1" x14ac:dyDescent="0.25">
      <c r="B66" s="50" t="s">
        <v>157</v>
      </c>
      <c r="C66" s="105" t="s">
        <v>160</v>
      </c>
      <c r="D66" s="99" t="s">
        <v>123</v>
      </c>
      <c r="E66" s="96">
        <f t="shared" si="42"/>
        <v>146</v>
      </c>
      <c r="F66" s="111"/>
      <c r="G66" s="96">
        <f>N66+O66+P66+Q66+R66+S66</f>
        <v>146</v>
      </c>
      <c r="H66" s="96">
        <f>G66-I66</f>
        <v>86</v>
      </c>
      <c r="I66" s="111">
        <v>60</v>
      </c>
      <c r="J66" s="112">
        <v>15</v>
      </c>
      <c r="K66" s="111"/>
      <c r="L66" s="128">
        <v>0</v>
      </c>
      <c r="M66" s="129">
        <v>0</v>
      </c>
      <c r="N66" s="128">
        <v>0</v>
      </c>
      <c r="O66" s="129">
        <v>0</v>
      </c>
      <c r="P66" s="112">
        <f>14*4</f>
        <v>56</v>
      </c>
      <c r="Q66" s="111">
        <f>18*5</f>
        <v>90</v>
      </c>
      <c r="R66" s="111">
        <v>0</v>
      </c>
      <c r="S66" s="111">
        <v>0</v>
      </c>
      <c r="T66" s="42" t="s">
        <v>94</v>
      </c>
    </row>
    <row r="67" spans="2:22" ht="15.95" customHeight="1" x14ac:dyDescent="0.25">
      <c r="B67" s="52" t="s">
        <v>168</v>
      </c>
      <c r="C67" s="53" t="s">
        <v>99</v>
      </c>
      <c r="D67" s="54" t="s">
        <v>256</v>
      </c>
      <c r="E67" s="124">
        <f>F67+G67</f>
        <v>180</v>
      </c>
      <c r="F67" s="55"/>
      <c r="G67" s="55">
        <f>SUM(N67:S67)</f>
        <v>180</v>
      </c>
      <c r="H67" s="55"/>
      <c r="I67" s="55"/>
      <c r="J67" s="55"/>
      <c r="K67" s="55"/>
      <c r="L67" s="55">
        <f t="shared" ref="L67:M67" si="43">L70</f>
        <v>0</v>
      </c>
      <c r="M67" s="55">
        <f t="shared" si="43"/>
        <v>0</v>
      </c>
      <c r="N67" s="55">
        <f>N70</f>
        <v>0</v>
      </c>
      <c r="O67" s="55">
        <f>O68+O69</f>
        <v>72</v>
      </c>
      <c r="P67" s="55">
        <f>P68+P69</f>
        <v>36</v>
      </c>
      <c r="Q67" s="55">
        <f>Q68+Q69</f>
        <v>72</v>
      </c>
      <c r="R67" s="55">
        <f>R68+R69</f>
        <v>0</v>
      </c>
      <c r="S67" s="55">
        <f>S68+S69</f>
        <v>0</v>
      </c>
      <c r="T67" s="42" t="s">
        <v>64</v>
      </c>
      <c r="V67" s="117"/>
    </row>
    <row r="68" spans="2:22" ht="16.5" hidden="1" customHeight="1" x14ac:dyDescent="0.25">
      <c r="B68" s="17" t="s">
        <v>206</v>
      </c>
      <c r="C68" s="113" t="s">
        <v>152</v>
      </c>
      <c r="D68" s="103"/>
      <c r="E68" s="137"/>
      <c r="F68" s="101"/>
      <c r="G68" s="104"/>
      <c r="H68" s="104"/>
      <c r="I68" s="104"/>
      <c r="J68" s="104"/>
      <c r="K68" s="104"/>
      <c r="L68" s="104"/>
      <c r="M68" s="104"/>
      <c r="N68" s="104"/>
      <c r="O68" s="104">
        <v>72</v>
      </c>
      <c r="P68" s="104"/>
      <c r="Q68" s="104">
        <v>72</v>
      </c>
      <c r="R68" s="104"/>
      <c r="S68" s="104"/>
      <c r="T68" s="42"/>
    </row>
    <row r="69" spans="2:22" ht="20.25" hidden="1" customHeight="1" x14ac:dyDescent="0.25">
      <c r="B69" s="101" t="s">
        <v>207</v>
      </c>
      <c r="C69" s="102" t="s">
        <v>158</v>
      </c>
      <c r="D69" s="103"/>
      <c r="E69" s="137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>
        <v>36</v>
      </c>
      <c r="Q69" s="104"/>
      <c r="R69" s="104"/>
      <c r="S69" s="104"/>
      <c r="T69" s="42"/>
    </row>
    <row r="70" spans="2:22" ht="15.6" customHeight="1" x14ac:dyDescent="0.25">
      <c r="B70" s="62" t="s">
        <v>100</v>
      </c>
      <c r="C70" s="63" t="s">
        <v>101</v>
      </c>
      <c r="D70" s="64" t="s">
        <v>258</v>
      </c>
      <c r="E70" s="62">
        <f>F70+G70</f>
        <v>156</v>
      </c>
      <c r="F70" s="62"/>
      <c r="G70" s="125">
        <f>SUM(N70:S70)</f>
        <v>156</v>
      </c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130">
        <v>156</v>
      </c>
      <c r="T70" s="42"/>
    </row>
    <row r="71" spans="2:22" s="46" customFormat="1" ht="39.75" customHeight="1" x14ac:dyDescent="0.25">
      <c r="B71" s="48" t="s">
        <v>147</v>
      </c>
      <c r="C71" s="68" t="s">
        <v>148</v>
      </c>
      <c r="D71" s="48" t="s">
        <v>221</v>
      </c>
      <c r="E71" s="138">
        <f>E72+E73+E74+E76</f>
        <v>622</v>
      </c>
      <c r="F71" s="48">
        <f t="shared" ref="F71:P71" si="44">F72+F73+F74+F76</f>
        <v>96</v>
      </c>
      <c r="G71" s="48">
        <f t="shared" si="44"/>
        <v>370</v>
      </c>
      <c r="H71" s="48">
        <f t="shared" si="44"/>
        <v>142</v>
      </c>
      <c r="I71" s="48">
        <f t="shared" si="44"/>
        <v>116</v>
      </c>
      <c r="J71" s="138">
        <f>J72+J73</f>
        <v>27</v>
      </c>
      <c r="K71" s="48">
        <f t="shared" si="44"/>
        <v>40</v>
      </c>
      <c r="L71" s="48">
        <f t="shared" ref="L71:M71" si="45">L72+L73+L74+L76</f>
        <v>0</v>
      </c>
      <c r="M71" s="48">
        <f t="shared" si="45"/>
        <v>0</v>
      </c>
      <c r="N71" s="48">
        <f t="shared" si="44"/>
        <v>0</v>
      </c>
      <c r="O71" s="48">
        <f t="shared" si="44"/>
        <v>52</v>
      </c>
      <c r="P71" s="48">
        <f t="shared" si="44"/>
        <v>60</v>
      </c>
      <c r="Q71" s="48">
        <f>Q72+Q73+Q74+Q76</f>
        <v>198</v>
      </c>
      <c r="R71" s="48">
        <f>R72+R73+R74+R76</f>
        <v>60</v>
      </c>
      <c r="S71" s="48">
        <f>S72+S73+S74+S76</f>
        <v>156</v>
      </c>
      <c r="T71" s="48" t="e">
        <f>T72+T73+T74+T76</f>
        <v>#REF!</v>
      </c>
    </row>
    <row r="72" spans="2:22" s="46" customFormat="1" ht="34.5" customHeight="1" x14ac:dyDescent="0.25">
      <c r="B72" s="50" t="s">
        <v>161</v>
      </c>
      <c r="C72" s="126" t="s">
        <v>163</v>
      </c>
      <c r="D72" s="100" t="s">
        <v>123</v>
      </c>
      <c r="E72" s="96">
        <f>G72+F72</f>
        <v>234</v>
      </c>
      <c r="F72" s="96">
        <v>68</v>
      </c>
      <c r="G72" s="96">
        <f>N72+O72+P72+Q72+R72+S72</f>
        <v>166</v>
      </c>
      <c r="H72" s="96">
        <f>G72-I72-K72</f>
        <v>66</v>
      </c>
      <c r="I72" s="96">
        <v>60</v>
      </c>
      <c r="J72" s="96">
        <v>15</v>
      </c>
      <c r="K72" s="96">
        <v>40</v>
      </c>
      <c r="L72" s="96">
        <v>0</v>
      </c>
      <c r="M72" s="96">
        <v>0</v>
      </c>
      <c r="N72" s="96">
        <v>0</v>
      </c>
      <c r="O72" s="96">
        <v>52</v>
      </c>
      <c r="P72" s="96">
        <v>60</v>
      </c>
      <c r="Q72" s="96">
        <v>54</v>
      </c>
      <c r="R72" s="96">
        <v>0</v>
      </c>
      <c r="S72" s="96">
        <v>0</v>
      </c>
      <c r="T72" s="45"/>
    </row>
    <row r="73" spans="2:22" s="46" customFormat="1" ht="15.95" customHeight="1" x14ac:dyDescent="0.25">
      <c r="B73" s="50" t="s">
        <v>162</v>
      </c>
      <c r="C73" s="105" t="s">
        <v>164</v>
      </c>
      <c r="D73" s="100" t="s">
        <v>124</v>
      </c>
      <c r="E73" s="96">
        <f>G73+F73</f>
        <v>160</v>
      </c>
      <c r="F73" s="96">
        <v>28</v>
      </c>
      <c r="G73" s="96">
        <f>N73+O73+P73+Q73+R73+S73</f>
        <v>132</v>
      </c>
      <c r="H73" s="96">
        <v>76</v>
      </c>
      <c r="I73" s="96">
        <v>56</v>
      </c>
      <c r="J73" s="96">
        <v>12</v>
      </c>
      <c r="K73" s="96"/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72</v>
      </c>
      <c r="R73" s="96">
        <v>60</v>
      </c>
      <c r="S73" s="96">
        <v>0</v>
      </c>
      <c r="T73" s="31"/>
    </row>
    <row r="74" spans="2:22" s="46" customFormat="1" ht="15.95" customHeight="1" x14ac:dyDescent="0.25">
      <c r="B74" s="52" t="s">
        <v>102</v>
      </c>
      <c r="C74" s="53" t="s">
        <v>99</v>
      </c>
      <c r="D74" s="54" t="s">
        <v>82</v>
      </c>
      <c r="E74" s="55">
        <f>G74+F74</f>
        <v>72</v>
      </c>
      <c r="F74" s="55"/>
      <c r="G74" s="55">
        <f>SUM(N74:S74)</f>
        <v>72</v>
      </c>
      <c r="H74" s="55"/>
      <c r="I74" s="55"/>
      <c r="J74" s="55"/>
      <c r="K74" s="55"/>
      <c r="L74" s="55">
        <f>L75</f>
        <v>0</v>
      </c>
      <c r="M74" s="55">
        <f>M75</f>
        <v>0</v>
      </c>
      <c r="N74" s="55">
        <f>N75</f>
        <v>0</v>
      </c>
      <c r="O74" s="55">
        <f>O75</f>
        <v>0</v>
      </c>
      <c r="P74" s="55">
        <v>0</v>
      </c>
      <c r="Q74" s="55">
        <v>72</v>
      </c>
      <c r="R74" s="55">
        <f>R75</f>
        <v>0</v>
      </c>
      <c r="S74" s="55">
        <f>S75</f>
        <v>0</v>
      </c>
      <c r="T74" s="49" t="e">
        <f>T75+#REF!+T77+T79</f>
        <v>#REF!</v>
      </c>
    </row>
    <row r="75" spans="2:22" s="46" customFormat="1" ht="23.25" hidden="1" customHeight="1" x14ac:dyDescent="0.25">
      <c r="B75" s="56"/>
      <c r="C75" s="57" t="s">
        <v>164</v>
      </c>
      <c r="D75" s="61"/>
      <c r="E75" s="58">
        <f>G75</f>
        <v>72</v>
      </c>
      <c r="F75" s="59"/>
      <c r="G75" s="59">
        <f>SUM(N75:S75)</f>
        <v>72</v>
      </c>
      <c r="H75" s="21"/>
      <c r="I75" s="58"/>
      <c r="J75" s="58"/>
      <c r="K75" s="58"/>
      <c r="L75" s="58"/>
      <c r="M75" s="58"/>
      <c r="N75" s="58"/>
      <c r="O75" s="58"/>
      <c r="P75" s="58">
        <v>0</v>
      </c>
      <c r="Q75" s="58">
        <v>72</v>
      </c>
      <c r="R75" s="58"/>
      <c r="S75" s="58"/>
      <c r="T75" s="51"/>
    </row>
    <row r="76" spans="2:22" s="46" customFormat="1" ht="16.899999999999999" customHeight="1" x14ac:dyDescent="0.25">
      <c r="B76" s="62" t="s">
        <v>103</v>
      </c>
      <c r="C76" s="63" t="s">
        <v>101</v>
      </c>
      <c r="D76" s="64" t="s">
        <v>107</v>
      </c>
      <c r="E76" s="125">
        <f>SUM(N76:S76)</f>
        <v>156</v>
      </c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130">
        <v>156</v>
      </c>
      <c r="T76" s="42" t="s">
        <v>87</v>
      </c>
    </row>
    <row r="77" spans="2:22" s="46" customFormat="1" ht="16.899999999999999" customHeight="1" x14ac:dyDescent="0.25">
      <c r="B77" s="67" t="s">
        <v>125</v>
      </c>
      <c r="C77" s="108" t="s">
        <v>149</v>
      </c>
      <c r="D77" s="48" t="s">
        <v>221</v>
      </c>
      <c r="E77" s="138">
        <f>E78+E79+E80+E83</f>
        <v>564</v>
      </c>
      <c r="F77" s="49">
        <f t="shared" ref="F77:S77" si="46">F78+F79+F80+F83</f>
        <v>84</v>
      </c>
      <c r="G77" s="49">
        <f t="shared" si="46"/>
        <v>480</v>
      </c>
      <c r="H77" s="49">
        <f t="shared" si="46"/>
        <v>106</v>
      </c>
      <c r="I77" s="49">
        <f t="shared" si="46"/>
        <v>106</v>
      </c>
      <c r="J77" s="49">
        <f>J78+J79</f>
        <v>26</v>
      </c>
      <c r="K77" s="49">
        <f t="shared" si="46"/>
        <v>40</v>
      </c>
      <c r="L77" s="49">
        <f t="shared" ref="L77:M77" si="47">L78+L79+L80+L83</f>
        <v>0</v>
      </c>
      <c r="M77" s="49">
        <f t="shared" si="47"/>
        <v>0</v>
      </c>
      <c r="N77" s="49">
        <f t="shared" si="46"/>
        <v>0</v>
      </c>
      <c r="O77" s="49">
        <f t="shared" si="46"/>
        <v>0</v>
      </c>
      <c r="P77" s="49">
        <f t="shared" si="46"/>
        <v>0</v>
      </c>
      <c r="Q77" s="49">
        <f t="shared" si="46"/>
        <v>144</v>
      </c>
      <c r="R77" s="49">
        <f t="shared" si="46"/>
        <v>180</v>
      </c>
      <c r="S77" s="49">
        <f t="shared" si="46"/>
        <v>156</v>
      </c>
      <c r="T77" s="44"/>
    </row>
    <row r="78" spans="2:22" s="60" customFormat="1" ht="16.899999999999999" customHeight="1" x14ac:dyDescent="0.25">
      <c r="B78" s="50" t="s">
        <v>126</v>
      </c>
      <c r="C78" s="106" t="s">
        <v>165</v>
      </c>
      <c r="D78" s="100" t="s">
        <v>124</v>
      </c>
      <c r="E78" s="96">
        <f t="shared" ref="E78:E83" si="48">F78+G78</f>
        <v>152</v>
      </c>
      <c r="F78" s="96">
        <v>28</v>
      </c>
      <c r="G78" s="96">
        <f>N78+O78+P78+Q78+R78+S78</f>
        <v>124</v>
      </c>
      <c r="H78" s="96">
        <v>58</v>
      </c>
      <c r="I78" s="96">
        <v>66</v>
      </c>
      <c r="J78" s="96">
        <v>12</v>
      </c>
      <c r="K78" s="96"/>
      <c r="L78" s="51">
        <v>0</v>
      </c>
      <c r="M78" s="51">
        <v>0</v>
      </c>
      <c r="N78" s="51">
        <v>0</v>
      </c>
      <c r="O78" s="51">
        <v>0</v>
      </c>
      <c r="P78" s="51">
        <v>0</v>
      </c>
      <c r="Q78" s="51">
        <v>72</v>
      </c>
      <c r="R78" s="51">
        <v>52</v>
      </c>
      <c r="S78" s="51">
        <f>SUM(S79:S79)</f>
        <v>0</v>
      </c>
      <c r="T78" s="42" t="s">
        <v>90</v>
      </c>
    </row>
    <row r="79" spans="2:22" s="46" customFormat="1" ht="30.75" customHeight="1" x14ac:dyDescent="0.25">
      <c r="B79" s="50" t="s">
        <v>127</v>
      </c>
      <c r="C79" s="109" t="s">
        <v>166</v>
      </c>
      <c r="D79" s="100" t="s">
        <v>124</v>
      </c>
      <c r="E79" s="96">
        <f t="shared" si="48"/>
        <v>184</v>
      </c>
      <c r="F79" s="96">
        <v>56</v>
      </c>
      <c r="G79" s="96">
        <f>N79+O79+P79+Q79+R79+S79</f>
        <v>128</v>
      </c>
      <c r="H79" s="96">
        <v>48</v>
      </c>
      <c r="I79" s="96">
        <v>40</v>
      </c>
      <c r="J79" s="96">
        <v>14</v>
      </c>
      <c r="K79" s="96">
        <v>40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72</v>
      </c>
      <c r="R79" s="51">
        <v>56</v>
      </c>
      <c r="S79" s="51">
        <f>SUM(S80:S80)</f>
        <v>0</v>
      </c>
      <c r="T79" s="49" t="e">
        <f>#REF!+#REF!+#REF!</f>
        <v>#REF!</v>
      </c>
    </row>
    <row r="80" spans="2:22" s="46" customFormat="1" ht="15.95" customHeight="1" x14ac:dyDescent="0.25">
      <c r="B80" s="52" t="s">
        <v>105</v>
      </c>
      <c r="C80" s="53" t="s">
        <v>99</v>
      </c>
      <c r="D80" s="54" t="s">
        <v>61</v>
      </c>
      <c r="E80" s="55">
        <f t="shared" si="48"/>
        <v>72</v>
      </c>
      <c r="F80" s="55"/>
      <c r="G80" s="55">
        <f>SUM(N80:S80)</f>
        <v>72</v>
      </c>
      <c r="H80" s="55"/>
      <c r="I80" s="55"/>
      <c r="J80" s="55"/>
      <c r="K80" s="55"/>
      <c r="L80" s="55">
        <v>0</v>
      </c>
      <c r="M80" s="55">
        <v>0</v>
      </c>
      <c r="N80" s="55">
        <v>0</v>
      </c>
      <c r="O80" s="55">
        <v>0</v>
      </c>
      <c r="P80" s="55">
        <f>P81+P82</f>
        <v>0</v>
      </c>
      <c r="Q80" s="55">
        <f>Q81+Q82</f>
        <v>0</v>
      </c>
      <c r="R80" s="55">
        <f>R81+R82</f>
        <v>72</v>
      </c>
      <c r="S80" s="55">
        <f>S81+S82</f>
        <v>0</v>
      </c>
      <c r="T80" s="51"/>
    </row>
    <row r="81" spans="1:20" ht="35.25" hidden="1" customHeight="1" x14ac:dyDescent="0.25">
      <c r="B81" s="56"/>
      <c r="C81" s="57" t="s">
        <v>166</v>
      </c>
      <c r="D81" s="61"/>
      <c r="E81" s="56">
        <f t="shared" si="48"/>
        <v>72</v>
      </c>
      <c r="F81" s="59"/>
      <c r="G81" s="59">
        <f>SUM(N81:S81)</f>
        <v>72</v>
      </c>
      <c r="H81" s="21"/>
      <c r="I81" s="58"/>
      <c r="J81" s="58"/>
      <c r="K81" s="58"/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72</v>
      </c>
      <c r="S81" s="58">
        <v>0</v>
      </c>
      <c r="T81" s="45" t="s">
        <v>96</v>
      </c>
    </row>
    <row r="82" spans="1:20" s="46" customFormat="1" ht="7.5" hidden="1" customHeight="1" x14ac:dyDescent="0.25">
      <c r="B82" s="56"/>
      <c r="C82" s="57"/>
      <c r="D82" s="61"/>
      <c r="E82" s="114">
        <f t="shared" si="48"/>
        <v>0</v>
      </c>
      <c r="F82" s="59"/>
      <c r="G82" s="59">
        <f>SUM(N82:S82)</f>
        <v>0</v>
      </c>
      <c r="H82" s="21"/>
      <c r="I82" s="58"/>
      <c r="J82" s="58"/>
      <c r="K82" s="58"/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/>
      <c r="S82" s="58"/>
      <c r="T82" s="45" t="s">
        <v>96</v>
      </c>
    </row>
    <row r="83" spans="1:20" s="46" customFormat="1" ht="15.95" customHeight="1" x14ac:dyDescent="0.25">
      <c r="B83" s="62" t="s">
        <v>167</v>
      </c>
      <c r="C83" s="63" t="s">
        <v>101</v>
      </c>
      <c r="D83" s="64" t="s">
        <v>107</v>
      </c>
      <c r="E83" s="62">
        <f t="shared" si="48"/>
        <v>156</v>
      </c>
      <c r="F83" s="66"/>
      <c r="G83" s="66">
        <f>SUM(N83:S83)</f>
        <v>156</v>
      </c>
      <c r="H83" s="65"/>
      <c r="I83" s="65"/>
      <c r="J83" s="65"/>
      <c r="K83" s="65"/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156</v>
      </c>
      <c r="T83" s="45"/>
    </row>
    <row r="84" spans="1:20" s="60" customFormat="1" ht="37.5" customHeight="1" x14ac:dyDescent="0.25">
      <c r="B84" s="67" t="s">
        <v>150</v>
      </c>
      <c r="C84" s="119" t="s">
        <v>175</v>
      </c>
      <c r="D84" s="67" t="s">
        <v>220</v>
      </c>
      <c r="E84" s="48">
        <f>E85+E86+E87</f>
        <v>164</v>
      </c>
      <c r="F84" s="49">
        <f t="shared" ref="F84:R84" si="49">F85+F86+F87</f>
        <v>0</v>
      </c>
      <c r="G84" s="49">
        <f>G85+G86+G87</f>
        <v>164</v>
      </c>
      <c r="H84" s="49">
        <f t="shared" si="49"/>
        <v>6</v>
      </c>
      <c r="I84" s="49">
        <f t="shared" si="49"/>
        <v>50</v>
      </c>
      <c r="J84" s="49">
        <f>J85</f>
        <v>7</v>
      </c>
      <c r="K84" s="49">
        <f t="shared" si="49"/>
        <v>0</v>
      </c>
      <c r="L84" s="49">
        <f t="shared" ref="L84:M84" si="50">L85+L86+L87</f>
        <v>0</v>
      </c>
      <c r="M84" s="49">
        <f t="shared" si="50"/>
        <v>0</v>
      </c>
      <c r="N84" s="49">
        <f t="shared" si="49"/>
        <v>0</v>
      </c>
      <c r="O84" s="49">
        <f t="shared" si="49"/>
        <v>0</v>
      </c>
      <c r="P84" s="49">
        <f t="shared" si="49"/>
        <v>92</v>
      </c>
      <c r="Q84" s="49">
        <f t="shared" si="49"/>
        <v>72</v>
      </c>
      <c r="R84" s="49">
        <f t="shared" si="49"/>
        <v>0</v>
      </c>
      <c r="S84" s="49">
        <f>S85+S86+S87</f>
        <v>0</v>
      </c>
      <c r="T84" s="42"/>
    </row>
    <row r="85" spans="1:20" s="60" customFormat="1" ht="32.25" customHeight="1" x14ac:dyDescent="0.25">
      <c r="B85" s="121" t="s">
        <v>174</v>
      </c>
      <c r="C85" s="120" t="s">
        <v>176</v>
      </c>
      <c r="D85" s="122" t="s">
        <v>194</v>
      </c>
      <c r="E85" s="96">
        <f>F85+G85</f>
        <v>56</v>
      </c>
      <c r="F85" s="123">
        <v>0</v>
      </c>
      <c r="G85" s="123">
        <f>R85+S85+Q85+P85+O85+N85</f>
        <v>56</v>
      </c>
      <c r="H85" s="123">
        <v>6</v>
      </c>
      <c r="I85" s="123">
        <v>50</v>
      </c>
      <c r="J85" s="123">
        <v>7</v>
      </c>
      <c r="K85" s="123"/>
      <c r="L85" s="123">
        <v>0</v>
      </c>
      <c r="M85" s="123">
        <v>0</v>
      </c>
      <c r="N85" s="123">
        <v>0</v>
      </c>
      <c r="O85" s="123">
        <v>0</v>
      </c>
      <c r="P85" s="123">
        <v>56</v>
      </c>
      <c r="Q85" s="123">
        <v>0</v>
      </c>
      <c r="R85" s="123">
        <v>0</v>
      </c>
      <c r="S85" s="123">
        <v>0</v>
      </c>
      <c r="T85" s="42"/>
    </row>
    <row r="86" spans="1:20" s="46" customFormat="1" ht="15.95" customHeight="1" x14ac:dyDescent="0.25">
      <c r="B86" s="52" t="s">
        <v>105</v>
      </c>
      <c r="C86" s="53" t="s">
        <v>99</v>
      </c>
      <c r="D86" s="54" t="s">
        <v>194</v>
      </c>
      <c r="E86" s="124">
        <f>F86+G86</f>
        <v>36</v>
      </c>
      <c r="F86" s="55"/>
      <c r="G86" s="55">
        <f>SUM(N86:S86)</f>
        <v>36</v>
      </c>
      <c r="H86" s="55"/>
      <c r="I86" s="55"/>
      <c r="J86" s="55"/>
      <c r="K86" s="55"/>
      <c r="L86" s="55">
        <v>0</v>
      </c>
      <c r="M86" s="55">
        <v>0</v>
      </c>
      <c r="N86" s="55">
        <v>0</v>
      </c>
      <c r="O86" s="55">
        <v>0</v>
      </c>
      <c r="P86" s="55">
        <v>36</v>
      </c>
      <c r="Q86" s="55">
        <v>0</v>
      </c>
      <c r="R86" s="55">
        <v>0</v>
      </c>
      <c r="S86" s="55">
        <v>0</v>
      </c>
      <c r="T86" s="51"/>
    </row>
    <row r="87" spans="1:20" s="60" customFormat="1" ht="16.899999999999999" customHeight="1" x14ac:dyDescent="0.25">
      <c r="B87" s="62" t="s">
        <v>169</v>
      </c>
      <c r="C87" s="63" t="s">
        <v>101</v>
      </c>
      <c r="D87" s="64" t="s">
        <v>82</v>
      </c>
      <c r="E87" s="125">
        <f>F87+G87</f>
        <v>72</v>
      </c>
      <c r="F87" s="66"/>
      <c r="G87" s="66">
        <f t="shared" ref="G87" si="51">SUM(N87:S87)</f>
        <v>72</v>
      </c>
      <c r="H87" s="65"/>
      <c r="I87" s="65"/>
      <c r="J87" s="65"/>
      <c r="K87" s="65"/>
      <c r="L87" s="65"/>
      <c r="M87" s="65"/>
      <c r="N87" s="65">
        <v>0</v>
      </c>
      <c r="O87" s="65">
        <v>0</v>
      </c>
      <c r="P87" s="65">
        <v>0</v>
      </c>
      <c r="Q87" s="65">
        <v>72</v>
      </c>
      <c r="R87" s="65">
        <v>0</v>
      </c>
      <c r="S87" s="65">
        <v>0</v>
      </c>
      <c r="T87" s="42" t="s">
        <v>90</v>
      </c>
    </row>
    <row r="88" spans="1:20" s="60" customFormat="1" ht="16.899999999999999" customHeight="1" x14ac:dyDescent="0.25">
      <c r="B88" s="101"/>
      <c r="C88" s="169" t="s">
        <v>265</v>
      </c>
      <c r="D88" s="103"/>
      <c r="E88" s="170"/>
      <c r="F88" s="171"/>
      <c r="G88" s="171"/>
      <c r="H88" s="172"/>
      <c r="I88" s="172"/>
      <c r="J88" s="172"/>
      <c r="K88" s="172"/>
      <c r="L88" s="172"/>
      <c r="M88" s="172">
        <v>36</v>
      </c>
      <c r="N88" s="172"/>
      <c r="O88" s="172"/>
      <c r="P88" s="172"/>
      <c r="Q88" s="172"/>
      <c r="R88" s="172"/>
      <c r="S88" s="172"/>
      <c r="T88" s="42"/>
    </row>
    <row r="89" spans="1:20" s="60" customFormat="1" ht="16.899999999999999" customHeight="1" x14ac:dyDescent="0.25">
      <c r="B89" s="101" t="s">
        <v>230</v>
      </c>
      <c r="C89" s="169"/>
      <c r="D89" s="103"/>
      <c r="E89" s="170"/>
      <c r="F89" s="171"/>
      <c r="G89" s="171"/>
      <c r="H89" s="172"/>
      <c r="I89" s="172"/>
      <c r="J89" s="172"/>
      <c r="K89" s="172"/>
      <c r="L89" s="172">
        <v>72</v>
      </c>
      <c r="M89" s="172">
        <v>288</v>
      </c>
      <c r="N89" s="172">
        <v>72</v>
      </c>
      <c r="O89" s="172">
        <v>324</v>
      </c>
      <c r="P89" s="172">
        <v>72</v>
      </c>
      <c r="Q89" s="172">
        <v>288</v>
      </c>
      <c r="R89" s="172">
        <v>72</v>
      </c>
      <c r="S89" s="172"/>
      <c r="T89" s="42"/>
    </row>
    <row r="90" spans="1:20" s="60" customFormat="1" ht="16.899999999999999" customHeight="1" x14ac:dyDescent="0.25">
      <c r="B90" s="30" t="s">
        <v>108</v>
      </c>
      <c r="C90" s="97" t="s">
        <v>135</v>
      </c>
      <c r="D90" s="76"/>
      <c r="E90" s="76">
        <f>F90+G90</f>
        <v>252</v>
      </c>
      <c r="F90" s="76">
        <v>0</v>
      </c>
      <c r="G90" s="76">
        <f>SUM(L90:S90)</f>
        <v>252</v>
      </c>
      <c r="H90" s="76"/>
      <c r="I90" s="76"/>
      <c r="J90" s="76"/>
      <c r="K90" s="76"/>
      <c r="L90" s="76"/>
      <c r="M90" s="76">
        <v>72</v>
      </c>
      <c r="N90" s="76"/>
      <c r="O90" s="76">
        <v>36</v>
      </c>
      <c r="P90" s="76">
        <v>36</v>
      </c>
      <c r="Q90" s="76">
        <v>36</v>
      </c>
      <c r="R90" s="76">
        <v>36</v>
      </c>
      <c r="S90" s="76">
        <v>36</v>
      </c>
      <c r="T90" s="42"/>
    </row>
    <row r="91" spans="1:20" s="60" customFormat="1" ht="16.899999999999999" customHeight="1" x14ac:dyDescent="0.25">
      <c r="B91" s="71" t="s">
        <v>106</v>
      </c>
      <c r="C91" s="72" t="s">
        <v>121</v>
      </c>
      <c r="D91" s="73" t="s">
        <v>185</v>
      </c>
      <c r="E91" s="74">
        <f>F91+G91</f>
        <v>144</v>
      </c>
      <c r="F91" s="75"/>
      <c r="G91" s="74">
        <v>144</v>
      </c>
      <c r="H91" s="74"/>
      <c r="I91" s="74"/>
      <c r="J91" s="74"/>
      <c r="K91" s="74"/>
      <c r="L91" s="74">
        <v>0</v>
      </c>
      <c r="M91" s="74">
        <v>0</v>
      </c>
      <c r="N91" s="74">
        <v>0</v>
      </c>
      <c r="O91" s="74">
        <v>0</v>
      </c>
      <c r="P91" s="74">
        <v>0</v>
      </c>
      <c r="Q91" s="74">
        <v>0</v>
      </c>
      <c r="R91" s="74">
        <v>0</v>
      </c>
      <c r="S91" s="74">
        <v>144</v>
      </c>
      <c r="T91" s="42"/>
    </row>
    <row r="92" spans="1:20" s="60" customFormat="1" ht="16.899999999999999" customHeight="1" x14ac:dyDescent="0.25">
      <c r="B92" s="30" t="s">
        <v>109</v>
      </c>
      <c r="C92" s="97" t="s">
        <v>120</v>
      </c>
      <c r="D92" s="76"/>
      <c r="E92" s="76">
        <f>F92+G92</f>
        <v>216</v>
      </c>
      <c r="F92" s="76">
        <v>0</v>
      </c>
      <c r="G92" s="76">
        <v>216</v>
      </c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>
        <v>216</v>
      </c>
      <c r="T92" s="42"/>
    </row>
    <row r="93" spans="1:20" s="60" customFormat="1" ht="16.899999999999999" customHeight="1" x14ac:dyDescent="0.25">
      <c r="B93" s="69"/>
      <c r="C93" s="173" t="s">
        <v>110</v>
      </c>
      <c r="D93" s="70" t="s">
        <v>231</v>
      </c>
      <c r="E93" s="115">
        <f>E92+E91+E90+E60+E44+E40+E35+E32+E28+E19</f>
        <v>5940</v>
      </c>
      <c r="F93" s="115">
        <f t="shared" ref="F93:S93" si="52">F60+F44+F40+F35+F32+F28+F19</f>
        <v>412</v>
      </c>
      <c r="G93" s="115">
        <f>G92+G91+G90+G60+G44+G40+G35+G28+G32+G19</f>
        <v>5621</v>
      </c>
      <c r="H93" s="115">
        <f t="shared" si="52"/>
        <v>1745</v>
      </c>
      <c r="I93" s="115">
        <f t="shared" si="52"/>
        <v>2130</v>
      </c>
      <c r="J93" s="115">
        <f>J60+J44+J40+J35+J32+J28+J19</f>
        <v>400</v>
      </c>
      <c r="K93" s="115">
        <f t="shared" si="52"/>
        <v>80</v>
      </c>
      <c r="L93" s="115">
        <f t="shared" si="52"/>
        <v>612</v>
      </c>
      <c r="M93" s="115">
        <f t="shared" si="52"/>
        <v>792</v>
      </c>
      <c r="N93" s="115">
        <f t="shared" si="52"/>
        <v>544</v>
      </c>
      <c r="O93" s="115">
        <f t="shared" si="52"/>
        <v>744</v>
      </c>
      <c r="P93" s="115">
        <f t="shared" si="52"/>
        <v>520</v>
      </c>
      <c r="Q93" s="115">
        <f t="shared" si="52"/>
        <v>792</v>
      </c>
      <c r="R93" s="115">
        <f t="shared" si="52"/>
        <v>520</v>
      </c>
      <c r="S93" s="115">
        <f t="shared" si="52"/>
        <v>468</v>
      </c>
      <c r="T93" s="44" t="s">
        <v>84</v>
      </c>
    </row>
    <row r="94" spans="1:20" s="46" customFormat="1" ht="16.5" customHeight="1" x14ac:dyDescent="0.25">
      <c r="A94" s="60"/>
      <c r="B94" s="194" t="s">
        <v>263</v>
      </c>
      <c r="C94" s="195"/>
      <c r="D94" s="195"/>
      <c r="E94" s="195"/>
      <c r="F94" s="196"/>
      <c r="G94" s="203" t="s">
        <v>110</v>
      </c>
      <c r="H94" s="188" t="s">
        <v>111</v>
      </c>
      <c r="I94" s="188"/>
      <c r="J94" s="188"/>
      <c r="K94" s="189"/>
      <c r="L94" s="184">
        <f>L85+L79+L78+L73+L72+L66+L65+L64+L63+L62+L44+L40+L35+L32+L28+L19</f>
        <v>612</v>
      </c>
      <c r="M94" s="184">
        <f t="shared" ref="M94" si="53">M85+M79+M78+M73+M72+M66+M65+M64+M63+M62+M44+M40+M35+M32+M28+M19</f>
        <v>792</v>
      </c>
      <c r="N94" s="184">
        <f>N85+N79+N78+N73+N72+N66+N65+N64+N63+N62+N44+N40+N35+N32+N28+N19</f>
        <v>544</v>
      </c>
      <c r="O94" s="184">
        <f t="shared" ref="O94:S94" si="54">O85+O79+O78+O73+O72+O66+O65+O64+O63+O62+O44+O40+O35+O32+O28+O19</f>
        <v>672</v>
      </c>
      <c r="P94" s="184">
        <f t="shared" si="54"/>
        <v>448</v>
      </c>
      <c r="Q94" s="184">
        <f t="shared" si="54"/>
        <v>576</v>
      </c>
      <c r="R94" s="184">
        <f t="shared" si="54"/>
        <v>448</v>
      </c>
      <c r="S94" s="184">
        <f t="shared" si="54"/>
        <v>0</v>
      </c>
      <c r="T94" s="42"/>
    </row>
    <row r="95" spans="1:20" s="94" customFormat="1" ht="16.899999999999999" customHeight="1" x14ac:dyDescent="0.25">
      <c r="A95" s="60"/>
      <c r="B95" s="197"/>
      <c r="C95" s="198"/>
      <c r="D95" s="198"/>
      <c r="E95" s="198"/>
      <c r="F95" s="199"/>
      <c r="G95" s="204"/>
      <c r="H95" s="206" t="s">
        <v>112</v>
      </c>
      <c r="I95" s="188"/>
      <c r="J95" s="188"/>
      <c r="K95" s="189"/>
      <c r="L95" s="185">
        <f>L14*4</f>
        <v>68</v>
      </c>
      <c r="M95" s="185">
        <f>M14*4</f>
        <v>88</v>
      </c>
      <c r="N95" s="185">
        <f t="shared" ref="N95:R95" si="55">N14*4</f>
        <v>68</v>
      </c>
      <c r="O95" s="185">
        <f t="shared" si="55"/>
        <v>84</v>
      </c>
      <c r="P95" s="185">
        <f t="shared" si="55"/>
        <v>56</v>
      </c>
      <c r="Q95" s="185">
        <f t="shared" si="55"/>
        <v>72</v>
      </c>
      <c r="R95" s="185">
        <f t="shared" si="55"/>
        <v>56</v>
      </c>
      <c r="S95" s="185">
        <v>0</v>
      </c>
      <c r="T95" s="21">
        <f>T14*4</f>
        <v>0</v>
      </c>
    </row>
    <row r="96" spans="1:20" s="94" customFormat="1" ht="16.899999999999999" customHeight="1" x14ac:dyDescent="0.25">
      <c r="A96" s="60"/>
      <c r="B96" s="200"/>
      <c r="C96" s="201"/>
      <c r="D96" s="201"/>
      <c r="E96" s="201"/>
      <c r="F96" s="202"/>
      <c r="G96" s="204"/>
      <c r="H96" s="188" t="s">
        <v>113</v>
      </c>
      <c r="I96" s="188"/>
      <c r="J96" s="188"/>
      <c r="K96" s="189"/>
      <c r="L96" s="21">
        <f>L67+L74+L80+L86</f>
        <v>0</v>
      </c>
      <c r="M96" s="21">
        <f t="shared" ref="M96:R96" si="56">M67+M74+M80+M86</f>
        <v>0</v>
      </c>
      <c r="N96" s="21">
        <f t="shared" si="56"/>
        <v>0</v>
      </c>
      <c r="O96" s="21">
        <f t="shared" si="56"/>
        <v>72</v>
      </c>
      <c r="P96" s="21">
        <f t="shared" si="56"/>
        <v>72</v>
      </c>
      <c r="Q96" s="21">
        <f t="shared" si="56"/>
        <v>144</v>
      </c>
      <c r="R96" s="21">
        <f t="shared" si="56"/>
        <v>72</v>
      </c>
      <c r="S96" s="21">
        <f>S67+S74+S80+S86</f>
        <v>0</v>
      </c>
      <c r="T96" s="95"/>
    </row>
    <row r="97" spans="1:21" s="94" customFormat="1" ht="16.899999999999999" customHeight="1" x14ac:dyDescent="0.25">
      <c r="A97" s="60"/>
      <c r="B97" s="207" t="s">
        <v>227</v>
      </c>
      <c r="C97" s="208"/>
      <c r="D97" s="208"/>
      <c r="E97" s="208"/>
      <c r="F97" s="209"/>
      <c r="G97" s="204"/>
      <c r="H97" s="188" t="s">
        <v>114</v>
      </c>
      <c r="I97" s="188"/>
      <c r="J97" s="188"/>
      <c r="K97" s="189"/>
      <c r="L97" s="118">
        <f>L87+L83+L76+L70</f>
        <v>0</v>
      </c>
      <c r="M97" s="118">
        <f t="shared" ref="M97:S97" si="57">M87+M83+M76+M70</f>
        <v>0</v>
      </c>
      <c r="N97" s="118">
        <f t="shared" si="57"/>
        <v>0</v>
      </c>
      <c r="O97" s="118">
        <f t="shared" si="57"/>
        <v>0</v>
      </c>
      <c r="P97" s="118">
        <f t="shared" si="57"/>
        <v>0</v>
      </c>
      <c r="Q97" s="118">
        <f t="shared" si="57"/>
        <v>72</v>
      </c>
      <c r="R97" s="118">
        <f t="shared" si="57"/>
        <v>0</v>
      </c>
      <c r="S97" s="118">
        <f t="shared" si="57"/>
        <v>468</v>
      </c>
      <c r="T97" s="95"/>
    </row>
    <row r="98" spans="1:21" s="60" customFormat="1" ht="16.899999999999999" customHeight="1" x14ac:dyDescent="0.25">
      <c r="A98" s="78"/>
      <c r="B98" s="210"/>
      <c r="C98" s="211"/>
      <c r="D98" s="211"/>
      <c r="E98" s="211"/>
      <c r="F98" s="212"/>
      <c r="G98" s="204"/>
      <c r="H98" s="216" t="s">
        <v>115</v>
      </c>
      <c r="I98" s="216"/>
      <c r="J98" s="216"/>
      <c r="K98" s="217"/>
      <c r="L98" s="21">
        <f>L91</f>
        <v>0</v>
      </c>
      <c r="M98" s="21">
        <f>M91</f>
        <v>0</v>
      </c>
      <c r="N98" s="21">
        <f t="shared" ref="N98:S98" si="58">N91</f>
        <v>0</v>
      </c>
      <c r="O98" s="21">
        <f t="shared" si="58"/>
        <v>0</v>
      </c>
      <c r="P98" s="21">
        <f t="shared" si="58"/>
        <v>0</v>
      </c>
      <c r="Q98" s="21">
        <f t="shared" si="58"/>
        <v>0</v>
      </c>
      <c r="R98" s="21">
        <f t="shared" si="58"/>
        <v>0</v>
      </c>
      <c r="S98" s="21">
        <f t="shared" si="58"/>
        <v>144</v>
      </c>
      <c r="T98" s="42"/>
    </row>
    <row r="99" spans="1:21" s="60" customFormat="1" ht="16.899999999999999" customHeight="1" x14ac:dyDescent="0.25">
      <c r="A99" s="78"/>
      <c r="B99" s="210"/>
      <c r="C99" s="211"/>
      <c r="D99" s="211"/>
      <c r="E99" s="211"/>
      <c r="F99" s="212"/>
      <c r="G99" s="204"/>
      <c r="H99" s="216"/>
      <c r="I99" s="216"/>
      <c r="J99" s="216"/>
      <c r="K99" s="217"/>
      <c r="L99" s="84">
        <f t="shared" ref="L99:M99" si="59">SUM(L94:L98)</f>
        <v>680</v>
      </c>
      <c r="M99" s="84">
        <f t="shared" si="59"/>
        <v>880</v>
      </c>
      <c r="N99" s="84">
        <f t="shared" ref="N99:S99" si="60">SUM(N94:N98)</f>
        <v>612</v>
      </c>
      <c r="O99" s="84">
        <f t="shared" si="60"/>
        <v>828</v>
      </c>
      <c r="P99" s="84">
        <f t="shared" si="60"/>
        <v>576</v>
      </c>
      <c r="Q99" s="84">
        <f t="shared" si="60"/>
        <v>864</v>
      </c>
      <c r="R99" s="84">
        <f t="shared" si="60"/>
        <v>576</v>
      </c>
      <c r="S99" s="84">
        <f t="shared" si="60"/>
        <v>612</v>
      </c>
      <c r="T99" s="42"/>
    </row>
    <row r="100" spans="1:21" s="60" customFormat="1" ht="16.899999999999999" customHeight="1" x14ac:dyDescent="0.25">
      <c r="A100" s="78"/>
      <c r="B100" s="210"/>
      <c r="C100" s="211"/>
      <c r="D100" s="211"/>
      <c r="E100" s="211"/>
      <c r="F100" s="212"/>
      <c r="G100" s="204"/>
      <c r="H100" s="188" t="s">
        <v>116</v>
      </c>
      <c r="I100" s="188"/>
      <c r="J100" s="188"/>
      <c r="K100" s="189"/>
      <c r="L100" s="185">
        <v>0</v>
      </c>
      <c r="M100" s="185">
        <v>3</v>
      </c>
      <c r="N100" s="21">
        <v>0</v>
      </c>
      <c r="O100" s="21">
        <v>3</v>
      </c>
      <c r="P100" s="21">
        <v>2</v>
      </c>
      <c r="Q100" s="21">
        <v>4</v>
      </c>
      <c r="R100" s="21">
        <v>3</v>
      </c>
      <c r="S100" s="79">
        <v>3</v>
      </c>
      <c r="T100" s="42"/>
    </row>
    <row r="101" spans="1:21" s="60" customFormat="1" ht="16.899999999999999" customHeight="1" x14ac:dyDescent="0.25">
      <c r="A101" s="17"/>
      <c r="B101" s="210"/>
      <c r="C101" s="211"/>
      <c r="D101" s="211"/>
      <c r="E101" s="211"/>
      <c r="F101" s="212"/>
      <c r="G101" s="204"/>
      <c r="H101" s="188" t="s">
        <v>117</v>
      </c>
      <c r="I101" s="188"/>
      <c r="J101" s="188"/>
      <c r="K101" s="189"/>
      <c r="L101" s="185">
        <v>0</v>
      </c>
      <c r="M101" s="185">
        <v>10</v>
      </c>
      <c r="N101" s="21">
        <v>5</v>
      </c>
      <c r="O101" s="21">
        <v>4</v>
      </c>
      <c r="P101" s="21">
        <v>6</v>
      </c>
      <c r="Q101" s="21">
        <v>4</v>
      </c>
      <c r="R101" s="21">
        <v>8</v>
      </c>
      <c r="S101" s="79">
        <v>2</v>
      </c>
      <c r="T101" s="43"/>
    </row>
    <row r="102" spans="1:21" s="60" customFormat="1" ht="16.899999999999999" customHeight="1" x14ac:dyDescent="0.25">
      <c r="A102" s="17"/>
      <c r="B102" s="210"/>
      <c r="C102" s="211"/>
      <c r="D102" s="211"/>
      <c r="E102" s="211"/>
      <c r="F102" s="212"/>
      <c r="G102" s="204"/>
      <c r="H102" s="188" t="s">
        <v>118</v>
      </c>
      <c r="I102" s="188"/>
      <c r="J102" s="188"/>
      <c r="K102" s="189"/>
      <c r="L102" s="185">
        <v>0</v>
      </c>
      <c r="M102" s="185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79">
        <v>0</v>
      </c>
      <c r="T102" s="43"/>
    </row>
    <row r="103" spans="1:21" s="78" customFormat="1" ht="16.899999999999999" customHeight="1" x14ac:dyDescent="0.25">
      <c r="A103" s="17"/>
      <c r="B103" s="213"/>
      <c r="C103" s="214"/>
      <c r="D103" s="214"/>
      <c r="E103" s="214"/>
      <c r="F103" s="215"/>
      <c r="G103" s="205"/>
      <c r="H103" s="190"/>
      <c r="I103" s="191"/>
      <c r="J103" s="191"/>
      <c r="K103" s="192"/>
      <c r="L103" s="186">
        <f>SUM(L100:L102)</f>
        <v>0</v>
      </c>
      <c r="M103" s="186">
        <f>SUM(M100:M102)</f>
        <v>13</v>
      </c>
      <c r="N103" s="23">
        <f>SUM(N100:N102)</f>
        <v>5</v>
      </c>
      <c r="O103" s="23">
        <f t="shared" ref="O103:S103" si="61">SUM(O100:O102)</f>
        <v>7</v>
      </c>
      <c r="P103" s="23">
        <f t="shared" si="61"/>
        <v>8</v>
      </c>
      <c r="Q103" s="23">
        <f t="shared" si="61"/>
        <v>8</v>
      </c>
      <c r="R103" s="23">
        <f t="shared" si="61"/>
        <v>11</v>
      </c>
      <c r="S103" s="23">
        <f t="shared" si="61"/>
        <v>5</v>
      </c>
      <c r="T103" s="77"/>
    </row>
    <row r="104" spans="1:21" s="78" customFormat="1" ht="24" customHeight="1" x14ac:dyDescent="0.25">
      <c r="A104" s="17"/>
      <c r="B104" s="85"/>
      <c r="C104" s="193"/>
      <c r="D104" s="193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77"/>
    </row>
    <row r="105" spans="1:21" s="78" customFormat="1" ht="24" customHeight="1" x14ac:dyDescent="0.25">
      <c r="A105" s="17"/>
      <c r="B105" s="85"/>
      <c r="C105" s="86"/>
      <c r="D105" s="85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93"/>
    </row>
    <row r="106" spans="1:21" ht="14.1" customHeight="1" x14ac:dyDescent="0.25"/>
    <row r="107" spans="1:21" ht="16.5" customHeight="1" x14ac:dyDescent="0.25"/>
    <row r="108" spans="1:21" ht="14.1" customHeight="1" x14ac:dyDescent="0.25">
      <c r="U108" s="80"/>
    </row>
    <row r="109" spans="1:21" ht="14.1" customHeight="1" x14ac:dyDescent="0.25">
      <c r="T109" s="82" t="e">
        <f>#REF!+#REF!</f>
        <v>#REF!</v>
      </c>
    </row>
    <row r="110" spans="1:21" ht="14.1" customHeight="1" x14ac:dyDescent="0.25"/>
    <row r="111" spans="1:21" ht="14.1" customHeight="1" x14ac:dyDescent="0.25">
      <c r="T111" s="83" t="e">
        <f>SUM(T106:T110)</f>
        <v>#REF!</v>
      </c>
    </row>
    <row r="112" spans="1:21" ht="14.1" customHeight="1" x14ac:dyDescent="0.25"/>
    <row r="113" spans="20:20" ht="14.1" customHeight="1" x14ac:dyDescent="0.25"/>
    <row r="114" spans="20:20" ht="14.1" customHeight="1" x14ac:dyDescent="0.25"/>
    <row r="115" spans="20:20" x14ac:dyDescent="0.25">
      <c r="T115" s="23">
        <f>SUM(T112:T114)</f>
        <v>0</v>
      </c>
    </row>
  </sheetData>
  <mergeCells count="40">
    <mergeCell ref="A9:K9"/>
    <mergeCell ref="D4:R4"/>
    <mergeCell ref="F7:K7"/>
    <mergeCell ref="P7:Q7"/>
    <mergeCell ref="G8:K8"/>
    <mergeCell ref="P8:Q8"/>
    <mergeCell ref="B10:S10"/>
    <mergeCell ref="B11:B16"/>
    <mergeCell ref="C11:C16"/>
    <mergeCell ref="D11:D16"/>
    <mergeCell ref="E11:K11"/>
    <mergeCell ref="I14:I16"/>
    <mergeCell ref="K14:K16"/>
    <mergeCell ref="T11:T18"/>
    <mergeCell ref="E12:E16"/>
    <mergeCell ref="F12:F16"/>
    <mergeCell ref="G12:K12"/>
    <mergeCell ref="N12:O12"/>
    <mergeCell ref="P12:Q12"/>
    <mergeCell ref="R12:S12"/>
    <mergeCell ref="G13:G16"/>
    <mergeCell ref="H13:K13"/>
    <mergeCell ref="H14:H16"/>
    <mergeCell ref="J14:J16"/>
    <mergeCell ref="L11:S11"/>
    <mergeCell ref="L12:M12"/>
    <mergeCell ref="H101:K101"/>
    <mergeCell ref="H102:K102"/>
    <mergeCell ref="H103:K103"/>
    <mergeCell ref="C104:D104"/>
    <mergeCell ref="B94:F96"/>
    <mergeCell ref="G94:G103"/>
    <mergeCell ref="H94:K94"/>
    <mergeCell ref="H95:K95"/>
    <mergeCell ref="H96:K96"/>
    <mergeCell ref="B97:F103"/>
    <mergeCell ref="H97:K97"/>
    <mergeCell ref="H98:K98"/>
    <mergeCell ref="H99:K99"/>
    <mergeCell ref="H100:K100"/>
  </mergeCells>
  <pageMargins left="0.11811023622047245" right="0.11811023622047245" top="0.15748031496062992" bottom="0.15748031496062992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05"/>
  <sheetViews>
    <sheetView tabSelected="1" topLeftCell="A16" zoomScale="70" zoomScaleNormal="70" workbookViewId="0">
      <selection activeCell="L59" sqref="L59:M59"/>
    </sheetView>
  </sheetViews>
  <sheetFormatPr defaultColWidth="8.85546875" defaultRowHeight="15.75" x14ac:dyDescent="0.25"/>
  <cols>
    <col min="1" max="1" width="6.5703125" style="17" customWidth="1"/>
    <col min="2" max="2" width="12.5703125" style="85" customWidth="1"/>
    <col min="3" max="3" width="67.140625" style="86" customWidth="1"/>
    <col min="4" max="4" width="15" style="85" customWidth="1"/>
    <col min="5" max="5" width="10" style="17" customWidth="1"/>
    <col min="6" max="6" width="9.28515625" style="17" customWidth="1"/>
    <col min="7" max="8" width="9.140625" style="17" customWidth="1"/>
    <col min="9" max="10" width="9.28515625" style="17" customWidth="1"/>
    <col min="11" max="11" width="8.42578125" style="17" customWidth="1"/>
    <col min="12" max="12" width="10" style="17" customWidth="1"/>
    <col min="13" max="13" width="9.5703125" style="17" customWidth="1"/>
    <col min="14" max="14" width="11" style="17" customWidth="1"/>
    <col min="15" max="15" width="13.7109375" style="17" customWidth="1"/>
    <col min="16" max="16" width="10.5703125" style="17" customWidth="1"/>
    <col min="17" max="17" width="10.42578125" style="17" customWidth="1"/>
    <col min="18" max="18" width="33.85546875" style="17" hidden="1" customWidth="1"/>
    <col min="19" max="16384" width="8.85546875" style="17"/>
  </cols>
  <sheetData>
    <row r="1" spans="1:18" s="2" customFormat="1" ht="20.25" x14ac:dyDescent="0.3">
      <c r="A1" s="1" t="s">
        <v>0</v>
      </c>
      <c r="L1" s="2" t="s">
        <v>1</v>
      </c>
      <c r="O1" s="3" t="s">
        <v>2</v>
      </c>
    </row>
    <row r="2" spans="1:18" s="2" customFormat="1" ht="20.25" x14ac:dyDescent="0.3">
      <c r="O2" s="3" t="s">
        <v>3</v>
      </c>
    </row>
    <row r="3" spans="1:18" s="2" customFormat="1" ht="20.25" x14ac:dyDescent="0.3">
      <c r="O3" s="3" t="s">
        <v>4</v>
      </c>
    </row>
    <row r="4" spans="1:18" s="4" customFormat="1" ht="18" x14ac:dyDescent="0.25">
      <c r="A4" s="4" t="s">
        <v>5</v>
      </c>
      <c r="C4" s="5"/>
      <c r="D4" s="237" t="s">
        <v>6</v>
      </c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</row>
    <row r="5" spans="1:18" s="4" customFormat="1" ht="18.75" thickBot="1" x14ac:dyDescent="0.3"/>
    <row r="6" spans="1:18" s="4" customFormat="1" ht="45.75" customHeight="1" thickBot="1" x14ac:dyDescent="0.3">
      <c r="A6" s="6" t="s">
        <v>7</v>
      </c>
      <c r="B6" s="7" t="s">
        <v>8</v>
      </c>
      <c r="D6" s="8" t="s">
        <v>9</v>
      </c>
      <c r="G6" s="5" t="s">
        <v>136</v>
      </c>
      <c r="H6" s="5"/>
      <c r="I6" s="5"/>
      <c r="J6" s="5"/>
      <c r="K6" s="5"/>
      <c r="L6" s="5"/>
      <c r="M6" s="5"/>
      <c r="N6" s="5"/>
      <c r="O6" s="5"/>
      <c r="P6" s="9"/>
    </row>
    <row r="7" spans="1:18" s="4" customFormat="1" ht="18" x14ac:dyDescent="0.25">
      <c r="D7" s="4" t="s">
        <v>10</v>
      </c>
      <c r="F7" s="237" t="s">
        <v>137</v>
      </c>
      <c r="G7" s="238"/>
      <c r="H7" s="238"/>
      <c r="I7" s="238"/>
      <c r="J7" s="238"/>
      <c r="K7" s="238"/>
      <c r="L7" s="4" t="s">
        <v>11</v>
      </c>
      <c r="N7" s="239" t="s">
        <v>12</v>
      </c>
      <c r="O7" s="239"/>
      <c r="P7" s="10"/>
    </row>
    <row r="8" spans="1:18" s="4" customFormat="1" ht="18" x14ac:dyDescent="0.25">
      <c r="A8" s="11" t="s">
        <v>13</v>
      </c>
      <c r="B8" s="12"/>
      <c r="C8" s="13"/>
      <c r="D8" s="4" t="s">
        <v>14</v>
      </c>
      <c r="G8" s="239" t="s">
        <v>133</v>
      </c>
      <c r="H8" s="239"/>
      <c r="I8" s="240"/>
      <c r="J8" s="240"/>
      <c r="K8" s="240"/>
      <c r="L8" s="4" t="s">
        <v>16</v>
      </c>
      <c r="N8" s="239" t="s">
        <v>134</v>
      </c>
      <c r="O8" s="239"/>
      <c r="P8" s="14"/>
    </row>
    <row r="9" spans="1:18" s="4" customFormat="1" ht="18" x14ac:dyDescent="0.25">
      <c r="A9" s="236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15"/>
      <c r="M9" s="15"/>
      <c r="N9" s="15"/>
      <c r="O9" s="15"/>
      <c r="P9" s="16"/>
      <c r="Q9" s="16"/>
    </row>
    <row r="10" spans="1:18" ht="33" customHeight="1" x14ac:dyDescent="0.25">
      <c r="B10" s="231" t="s">
        <v>219</v>
      </c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</row>
    <row r="11" spans="1:18" ht="66" customHeight="1" x14ac:dyDescent="0.25">
      <c r="B11" s="232" t="s">
        <v>17</v>
      </c>
      <c r="C11" s="233" t="s">
        <v>18</v>
      </c>
      <c r="D11" s="225" t="s">
        <v>19</v>
      </c>
      <c r="E11" s="222" t="s">
        <v>20</v>
      </c>
      <c r="F11" s="222"/>
      <c r="G11" s="222"/>
      <c r="H11" s="222"/>
      <c r="I11" s="222"/>
      <c r="J11" s="222"/>
      <c r="K11" s="222"/>
      <c r="L11" s="242" t="s">
        <v>250</v>
      </c>
      <c r="M11" s="242"/>
      <c r="N11" s="242"/>
      <c r="O11" s="242"/>
      <c r="P11" s="242"/>
      <c r="Q11" s="243"/>
      <c r="R11" s="218" t="s">
        <v>21</v>
      </c>
    </row>
    <row r="12" spans="1:18" ht="27.6" customHeight="1" x14ac:dyDescent="0.25">
      <c r="B12" s="229"/>
      <c r="C12" s="234"/>
      <c r="D12" s="220"/>
      <c r="E12" s="220" t="s">
        <v>110</v>
      </c>
      <c r="F12" s="220" t="s">
        <v>247</v>
      </c>
      <c r="G12" s="222" t="s">
        <v>23</v>
      </c>
      <c r="H12" s="222"/>
      <c r="I12" s="222"/>
      <c r="J12" s="222"/>
      <c r="K12" s="222"/>
      <c r="L12" s="223" t="s">
        <v>24</v>
      </c>
      <c r="M12" s="224"/>
      <c r="N12" s="223" t="s">
        <v>25</v>
      </c>
      <c r="O12" s="224"/>
      <c r="P12" s="223" t="s">
        <v>26</v>
      </c>
      <c r="Q12" s="224"/>
      <c r="R12" s="219"/>
    </row>
    <row r="13" spans="1:18" ht="40.15" customHeight="1" x14ac:dyDescent="0.25">
      <c r="B13" s="229"/>
      <c r="C13" s="234"/>
      <c r="D13" s="220"/>
      <c r="E13" s="220"/>
      <c r="F13" s="220"/>
      <c r="G13" s="225" t="s">
        <v>248</v>
      </c>
      <c r="H13" s="226" t="s">
        <v>27</v>
      </c>
      <c r="I13" s="227"/>
      <c r="J13" s="227"/>
      <c r="K13" s="228"/>
      <c r="L13" s="98" t="s">
        <v>28</v>
      </c>
      <c r="M13" s="98" t="s">
        <v>128</v>
      </c>
      <c r="N13" s="98" t="s">
        <v>29</v>
      </c>
      <c r="O13" s="98" t="s">
        <v>129</v>
      </c>
      <c r="P13" s="98" t="s">
        <v>130</v>
      </c>
      <c r="Q13" s="98" t="s">
        <v>131</v>
      </c>
      <c r="R13" s="219"/>
    </row>
    <row r="14" spans="1:18" ht="31.9" customHeight="1" x14ac:dyDescent="0.25">
      <c r="B14" s="229"/>
      <c r="C14" s="234"/>
      <c r="D14" s="220"/>
      <c r="E14" s="220"/>
      <c r="F14" s="220"/>
      <c r="G14" s="220"/>
      <c r="H14" s="220" t="s">
        <v>249</v>
      </c>
      <c r="I14" s="220" t="s">
        <v>122</v>
      </c>
      <c r="J14" s="225" t="s">
        <v>232</v>
      </c>
      <c r="K14" s="220" t="s">
        <v>30</v>
      </c>
      <c r="L14" s="18">
        <v>17</v>
      </c>
      <c r="M14" s="18">
        <v>21</v>
      </c>
      <c r="N14" s="18">
        <v>14</v>
      </c>
      <c r="O14" s="18">
        <v>18</v>
      </c>
      <c r="P14" s="18">
        <v>14</v>
      </c>
      <c r="Q14" s="18">
        <v>23</v>
      </c>
      <c r="R14" s="219"/>
    </row>
    <row r="15" spans="1:18" ht="20.25" customHeight="1" x14ac:dyDescent="0.25">
      <c r="B15" s="229"/>
      <c r="C15" s="234"/>
      <c r="D15" s="220"/>
      <c r="E15" s="220"/>
      <c r="F15" s="220"/>
      <c r="G15" s="220"/>
      <c r="H15" s="220"/>
      <c r="I15" s="220"/>
      <c r="J15" s="220"/>
      <c r="K15" s="220"/>
      <c r="L15" s="19">
        <v>17</v>
      </c>
      <c r="M15" s="19">
        <v>23</v>
      </c>
      <c r="N15" s="19">
        <v>16</v>
      </c>
      <c r="O15" s="19">
        <v>24</v>
      </c>
      <c r="P15" s="19">
        <v>16</v>
      </c>
      <c r="Q15" s="19">
        <v>24</v>
      </c>
      <c r="R15" s="219"/>
    </row>
    <row r="16" spans="1:18" ht="40.9" customHeight="1" x14ac:dyDescent="0.25">
      <c r="B16" s="230"/>
      <c r="C16" s="235"/>
      <c r="D16" s="221"/>
      <c r="E16" s="221"/>
      <c r="F16" s="221"/>
      <c r="G16" s="221"/>
      <c r="H16" s="221"/>
      <c r="I16" s="221"/>
      <c r="J16" s="221"/>
      <c r="K16" s="221"/>
      <c r="L16" s="20" t="s">
        <v>31</v>
      </c>
      <c r="M16" s="20" t="s">
        <v>31</v>
      </c>
      <c r="N16" s="20" t="s">
        <v>31</v>
      </c>
      <c r="O16" s="20" t="s">
        <v>31</v>
      </c>
      <c r="P16" s="20" t="s">
        <v>31</v>
      </c>
      <c r="Q16" s="20" t="s">
        <v>31</v>
      </c>
      <c r="R16" s="219"/>
    </row>
    <row r="17" spans="2:19" x14ac:dyDescent="0.25">
      <c r="B17" s="21">
        <v>1</v>
      </c>
      <c r="C17" s="22">
        <f>B17+1</f>
        <v>2</v>
      </c>
      <c r="D17" s="23">
        <v>3</v>
      </c>
      <c r="E17" s="23">
        <v>4</v>
      </c>
      <c r="F17" s="23">
        <f t="shared" ref="F17:I17" si="0">E17+1</f>
        <v>5</v>
      </c>
      <c r="G17" s="23">
        <f t="shared" si="0"/>
        <v>6</v>
      </c>
      <c r="H17" s="23">
        <f t="shared" si="0"/>
        <v>7</v>
      </c>
      <c r="I17" s="23">
        <f t="shared" si="0"/>
        <v>8</v>
      </c>
      <c r="J17" s="23"/>
      <c r="K17" s="23">
        <f>I17+1</f>
        <v>9</v>
      </c>
      <c r="L17" s="23">
        <f t="shared" ref="L17" si="1">K17+1</f>
        <v>10</v>
      </c>
      <c r="M17" s="23">
        <f t="shared" ref="M17" si="2">L17+1</f>
        <v>11</v>
      </c>
      <c r="N17" s="23">
        <f t="shared" ref="N17" si="3">M17+1</f>
        <v>12</v>
      </c>
      <c r="O17" s="23">
        <f t="shared" ref="O17" si="4">N17+1</f>
        <v>13</v>
      </c>
      <c r="P17" s="23">
        <f t="shared" ref="P17" si="5">O17+1</f>
        <v>14</v>
      </c>
      <c r="Q17" s="23">
        <f t="shared" ref="Q17" si="6">P17+1</f>
        <v>15</v>
      </c>
      <c r="R17" s="219"/>
    </row>
    <row r="18" spans="2:19" ht="13.5" customHeight="1" x14ac:dyDescent="0.25">
      <c r="B18" s="24"/>
      <c r="C18" s="25"/>
      <c r="D18" s="26" t="s">
        <v>32</v>
      </c>
      <c r="E18" s="27"/>
      <c r="F18" s="27"/>
      <c r="G18" s="27"/>
      <c r="H18" s="27"/>
      <c r="I18" s="27"/>
      <c r="J18" s="27"/>
      <c r="K18" s="27"/>
      <c r="L18" s="27">
        <f>L84/L14</f>
        <v>32</v>
      </c>
      <c r="M18" s="27">
        <f>M84/M14</f>
        <v>32</v>
      </c>
      <c r="N18" s="27">
        <f>N84/N14</f>
        <v>32</v>
      </c>
      <c r="O18" s="27">
        <f>O84/O14</f>
        <v>32</v>
      </c>
      <c r="P18" s="27">
        <f>P84/P14</f>
        <v>32</v>
      </c>
      <c r="Q18" s="27">
        <f>(Q83+Q81+Q82)/Q14</f>
        <v>36</v>
      </c>
      <c r="R18" s="219"/>
    </row>
    <row r="19" spans="2:19" ht="15.95" customHeight="1" x14ac:dyDescent="0.25">
      <c r="B19" s="38" t="s">
        <v>56</v>
      </c>
      <c r="C19" s="88" t="s">
        <v>57</v>
      </c>
      <c r="D19" s="39" t="s">
        <v>58</v>
      </c>
      <c r="E19" s="40">
        <f>SUM(E20:E23)</f>
        <v>476</v>
      </c>
      <c r="F19" s="40">
        <f t="shared" ref="F19:Q19" si="7">SUM(F20:F23)</f>
        <v>21</v>
      </c>
      <c r="G19" s="40">
        <f t="shared" si="7"/>
        <v>455</v>
      </c>
      <c r="H19" s="40">
        <f t="shared" si="7"/>
        <v>53</v>
      </c>
      <c r="I19" s="40">
        <f t="shared" si="7"/>
        <v>402</v>
      </c>
      <c r="J19" s="40">
        <f>J20+J21+J22+J23</f>
        <v>47</v>
      </c>
      <c r="K19" s="40">
        <f t="shared" si="7"/>
        <v>0</v>
      </c>
      <c r="L19" s="40">
        <f t="shared" si="7"/>
        <v>68</v>
      </c>
      <c r="M19" s="40">
        <f t="shared" si="7"/>
        <v>147</v>
      </c>
      <c r="N19" s="40">
        <f t="shared" si="7"/>
        <v>56</v>
      </c>
      <c r="O19" s="40">
        <f t="shared" si="7"/>
        <v>72</v>
      </c>
      <c r="P19" s="40">
        <f t="shared" si="7"/>
        <v>112</v>
      </c>
      <c r="Q19" s="40">
        <f t="shared" si="7"/>
        <v>0</v>
      </c>
      <c r="R19" s="40"/>
    </row>
    <row r="20" spans="2:19" ht="15.95" customHeight="1" x14ac:dyDescent="0.25">
      <c r="B20" s="35" t="s">
        <v>59</v>
      </c>
      <c r="C20" s="89" t="s">
        <v>60</v>
      </c>
      <c r="D20" s="87" t="s">
        <v>178</v>
      </c>
      <c r="E20" s="41">
        <f>G20+F20</f>
        <v>60</v>
      </c>
      <c r="F20" s="21">
        <v>4</v>
      </c>
      <c r="G20" s="41">
        <f t="shared" ref="G20:G23" si="8">SUM(L20:Q20)</f>
        <v>56</v>
      </c>
      <c r="H20" s="21">
        <f t="shared" ref="H20:H22" si="9">G20-I20</f>
        <v>26</v>
      </c>
      <c r="I20" s="21">
        <v>30</v>
      </c>
      <c r="J20" s="104">
        <v>7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56</v>
      </c>
      <c r="Q20" s="21">
        <v>0</v>
      </c>
      <c r="R20" s="42" t="s">
        <v>62</v>
      </c>
    </row>
    <row r="21" spans="2:19" ht="15.95" customHeight="1" x14ac:dyDescent="0.25">
      <c r="B21" s="35" t="s">
        <v>63</v>
      </c>
      <c r="C21" s="89" t="s">
        <v>40</v>
      </c>
      <c r="D21" s="87" t="s">
        <v>177</v>
      </c>
      <c r="E21" s="41">
        <f>G21+F21</f>
        <v>80</v>
      </c>
      <c r="F21" s="21">
        <v>17</v>
      </c>
      <c r="G21" s="41">
        <f t="shared" si="8"/>
        <v>63</v>
      </c>
      <c r="H21" s="21">
        <f t="shared" si="9"/>
        <v>27</v>
      </c>
      <c r="I21" s="21">
        <v>36</v>
      </c>
      <c r="J21" s="104">
        <v>10</v>
      </c>
      <c r="K21" s="21">
        <v>0</v>
      </c>
      <c r="L21" s="21">
        <v>0</v>
      </c>
      <c r="M21" s="21">
        <v>63</v>
      </c>
      <c r="N21" s="21">
        <v>0</v>
      </c>
      <c r="O21" s="21">
        <v>0</v>
      </c>
      <c r="P21" s="21">
        <v>0</v>
      </c>
      <c r="Q21" s="21">
        <v>0</v>
      </c>
      <c r="R21" s="42" t="s">
        <v>62</v>
      </c>
    </row>
    <row r="22" spans="2:19" ht="15.95" customHeight="1" x14ac:dyDescent="0.25">
      <c r="B22" s="35" t="s">
        <v>65</v>
      </c>
      <c r="C22" s="89" t="s">
        <v>119</v>
      </c>
      <c r="D22" s="87" t="s">
        <v>178</v>
      </c>
      <c r="E22" s="41">
        <f t="shared" ref="E22:E23" si="10">G22+F22</f>
        <v>168</v>
      </c>
      <c r="F22" s="21">
        <v>0</v>
      </c>
      <c r="G22" s="41">
        <f>SUM(L22:Q22)</f>
        <v>168</v>
      </c>
      <c r="H22" s="21">
        <f t="shared" si="9"/>
        <v>0</v>
      </c>
      <c r="I22" s="21">
        <v>168</v>
      </c>
      <c r="J22" s="104">
        <v>15</v>
      </c>
      <c r="K22" s="21">
        <v>0</v>
      </c>
      <c r="L22" s="21">
        <v>34</v>
      </c>
      <c r="M22" s="21">
        <v>42</v>
      </c>
      <c r="N22" s="21">
        <v>28</v>
      </c>
      <c r="O22" s="21">
        <v>36</v>
      </c>
      <c r="P22" s="21">
        <v>28</v>
      </c>
      <c r="Q22" s="21">
        <v>0</v>
      </c>
      <c r="R22" s="42" t="s">
        <v>64</v>
      </c>
    </row>
    <row r="23" spans="2:19" ht="15.95" customHeight="1" x14ac:dyDescent="0.25">
      <c r="B23" s="35" t="s">
        <v>66</v>
      </c>
      <c r="C23" s="89" t="s">
        <v>46</v>
      </c>
      <c r="D23" s="87" t="s">
        <v>178</v>
      </c>
      <c r="E23" s="41">
        <f t="shared" si="10"/>
        <v>168</v>
      </c>
      <c r="F23" s="21">
        <v>0</v>
      </c>
      <c r="G23" s="41">
        <f t="shared" si="8"/>
        <v>168</v>
      </c>
      <c r="H23" s="21">
        <f>G23-I23</f>
        <v>0</v>
      </c>
      <c r="I23" s="21">
        <v>168</v>
      </c>
      <c r="J23" s="104">
        <v>15</v>
      </c>
      <c r="K23" s="21">
        <v>0</v>
      </c>
      <c r="L23" s="21">
        <v>34</v>
      </c>
      <c r="M23" s="21">
        <v>42</v>
      </c>
      <c r="N23" s="21">
        <v>28</v>
      </c>
      <c r="O23" s="21">
        <v>36</v>
      </c>
      <c r="P23" s="21">
        <v>28</v>
      </c>
      <c r="Q23" s="21">
        <v>0</v>
      </c>
      <c r="R23" s="42"/>
    </row>
    <row r="24" spans="2:19" ht="15.95" customHeight="1" x14ac:dyDescent="0.25">
      <c r="B24" s="38" t="s">
        <v>68</v>
      </c>
      <c r="C24" s="88" t="s">
        <v>69</v>
      </c>
      <c r="D24" s="39" t="s">
        <v>104</v>
      </c>
      <c r="E24" s="40">
        <f t="shared" ref="E24:Q24" si="11">SUM(E25:E26)</f>
        <v>150</v>
      </c>
      <c r="F24" s="40">
        <f t="shared" si="11"/>
        <v>38</v>
      </c>
      <c r="G24" s="40">
        <f t="shared" si="11"/>
        <v>112</v>
      </c>
      <c r="H24" s="40">
        <f t="shared" si="11"/>
        <v>38</v>
      </c>
      <c r="I24" s="40">
        <f t="shared" si="11"/>
        <v>74</v>
      </c>
      <c r="J24" s="40">
        <f>J25+J26</f>
        <v>17</v>
      </c>
      <c r="K24" s="40">
        <f t="shared" si="11"/>
        <v>0</v>
      </c>
      <c r="L24" s="40">
        <f t="shared" si="11"/>
        <v>85</v>
      </c>
      <c r="M24" s="40">
        <f t="shared" si="11"/>
        <v>27</v>
      </c>
      <c r="N24" s="40">
        <f t="shared" si="11"/>
        <v>0</v>
      </c>
      <c r="O24" s="40">
        <f t="shared" si="11"/>
        <v>0</v>
      </c>
      <c r="P24" s="40">
        <f t="shared" si="11"/>
        <v>0</v>
      </c>
      <c r="Q24" s="40">
        <f t="shared" si="11"/>
        <v>0</v>
      </c>
      <c r="R24" s="42" t="s">
        <v>64</v>
      </c>
    </row>
    <row r="25" spans="2:19" ht="15.95" customHeight="1" x14ac:dyDescent="0.25">
      <c r="B25" s="35" t="s">
        <v>70</v>
      </c>
      <c r="C25" s="89" t="s">
        <v>51</v>
      </c>
      <c r="D25" s="87" t="s">
        <v>173</v>
      </c>
      <c r="E25" s="41">
        <f>F25+G25</f>
        <v>99</v>
      </c>
      <c r="F25" s="21">
        <v>38</v>
      </c>
      <c r="G25" s="21">
        <f>SUM(L25:Q25)</f>
        <v>61</v>
      </c>
      <c r="H25" s="21">
        <f>G25-I25</f>
        <v>13</v>
      </c>
      <c r="I25" s="21">
        <v>48</v>
      </c>
      <c r="J25" s="104">
        <v>10</v>
      </c>
      <c r="K25" s="21">
        <v>0</v>
      </c>
      <c r="L25" s="21">
        <v>34</v>
      </c>
      <c r="M25" s="21">
        <v>27</v>
      </c>
      <c r="N25" s="21">
        <v>0</v>
      </c>
      <c r="O25" s="21">
        <v>0</v>
      </c>
      <c r="P25" s="21">
        <v>0</v>
      </c>
      <c r="Q25" s="21">
        <v>0</v>
      </c>
      <c r="R25" s="40"/>
    </row>
    <row r="26" spans="2:19" ht="15.95" customHeight="1" x14ac:dyDescent="0.25">
      <c r="B26" s="35" t="s">
        <v>72</v>
      </c>
      <c r="C26" s="89" t="s">
        <v>138</v>
      </c>
      <c r="D26" s="87" t="s">
        <v>170</v>
      </c>
      <c r="E26" s="41">
        <f>F26+G26</f>
        <v>51</v>
      </c>
      <c r="F26" s="21">
        <v>0</v>
      </c>
      <c r="G26" s="21">
        <f>SUM(L26:Q26)</f>
        <v>51</v>
      </c>
      <c r="H26" s="21">
        <f>G26-I26</f>
        <v>25</v>
      </c>
      <c r="I26" s="21">
        <v>26</v>
      </c>
      <c r="J26" s="104">
        <v>7</v>
      </c>
      <c r="K26" s="21">
        <v>0</v>
      </c>
      <c r="L26" s="21">
        <v>51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42" t="s">
        <v>71</v>
      </c>
    </row>
    <row r="27" spans="2:19" ht="15.95" customHeight="1" x14ac:dyDescent="0.25">
      <c r="B27" s="38" t="s">
        <v>74</v>
      </c>
      <c r="C27" s="90" t="s">
        <v>75</v>
      </c>
      <c r="D27" s="39" t="s">
        <v>225</v>
      </c>
      <c r="E27" s="116">
        <f t="shared" ref="E27:J27" si="12">E28+E44</f>
        <v>3298</v>
      </c>
      <c r="F27" s="116">
        <f t="shared" si="12"/>
        <v>277</v>
      </c>
      <c r="G27" s="116">
        <f t="shared" si="12"/>
        <v>2865</v>
      </c>
      <c r="H27" s="116">
        <f t="shared" si="12"/>
        <v>802</v>
      </c>
      <c r="I27" s="116">
        <f t="shared" si="12"/>
        <v>928</v>
      </c>
      <c r="J27" s="116">
        <f t="shared" si="12"/>
        <v>236</v>
      </c>
      <c r="K27" s="116">
        <f t="shared" ref="K27:Q27" si="13">K28+K44</f>
        <v>80</v>
      </c>
      <c r="L27" s="116">
        <f t="shared" si="13"/>
        <v>391</v>
      </c>
      <c r="M27" s="116">
        <f t="shared" si="13"/>
        <v>570</v>
      </c>
      <c r="N27" s="116">
        <f t="shared" si="13"/>
        <v>464</v>
      </c>
      <c r="O27" s="116">
        <f t="shared" si="13"/>
        <v>720</v>
      </c>
      <c r="P27" s="116">
        <f t="shared" si="13"/>
        <v>408</v>
      </c>
      <c r="Q27" s="116">
        <f t="shared" si="13"/>
        <v>468</v>
      </c>
      <c r="R27" s="42" t="s">
        <v>73</v>
      </c>
    </row>
    <row r="28" spans="2:19" ht="15.95" customHeight="1" x14ac:dyDescent="0.25">
      <c r="B28" s="38" t="s">
        <v>76</v>
      </c>
      <c r="C28" s="88" t="s">
        <v>77</v>
      </c>
      <c r="D28" s="39" t="s">
        <v>223</v>
      </c>
      <c r="E28" s="31">
        <f>E29+E30+E31+E32+E33+E34+E35+E36+E37+E38+E39+E40+E41+E42+E43</f>
        <v>1043</v>
      </c>
      <c r="F28" s="31">
        <f t="shared" ref="F28:Q28" si="14">F29+F30+F31+F32+F33+F34+F35+F36+F37+F38+F39+F40+F41+F42+F43</f>
        <v>97</v>
      </c>
      <c r="G28" s="31">
        <f>G29+G30+G31+G32+G33+G34+G35+G36+G37+G38+G39+G40+G41+G42+G43</f>
        <v>946</v>
      </c>
      <c r="H28" s="31">
        <f t="shared" si="14"/>
        <v>469</v>
      </c>
      <c r="I28" s="31">
        <f>I29+I30+I31+I32+I33+I34+I35+I36+I37+I38+I39+I40+I41+I42+I43</f>
        <v>476</v>
      </c>
      <c r="J28" s="31">
        <f>J29+J30+J31+J32+J33+J34+J35+J36+J37+J38+J39+J40+J41+J42+J43</f>
        <v>119</v>
      </c>
      <c r="K28" s="31">
        <f t="shared" si="14"/>
        <v>0</v>
      </c>
      <c r="L28" s="31">
        <f t="shared" si="14"/>
        <v>391</v>
      </c>
      <c r="M28" s="31">
        <f t="shared" si="14"/>
        <v>263</v>
      </c>
      <c r="N28" s="31">
        <f t="shared" si="14"/>
        <v>88</v>
      </c>
      <c r="O28" s="31">
        <f t="shared" si="14"/>
        <v>36</v>
      </c>
      <c r="P28" s="31">
        <f t="shared" si="14"/>
        <v>168</v>
      </c>
      <c r="Q28" s="31">
        <f t="shared" si="14"/>
        <v>0</v>
      </c>
      <c r="R28" s="42" t="s">
        <v>71</v>
      </c>
    </row>
    <row r="29" spans="2:19" ht="15.95" customHeight="1" x14ac:dyDescent="0.25">
      <c r="B29" s="35" t="s">
        <v>78</v>
      </c>
      <c r="C29" s="89" t="s">
        <v>139</v>
      </c>
      <c r="D29" s="92" t="s">
        <v>170</v>
      </c>
      <c r="E29" s="127">
        <f>G29+F29</f>
        <v>51</v>
      </c>
      <c r="F29" s="81">
        <v>0</v>
      </c>
      <c r="G29" s="21">
        <f>SUM(L29:Q29)</f>
        <v>51</v>
      </c>
      <c r="H29" s="21">
        <f t="shared" ref="H29:H35" si="15">G29-I29</f>
        <v>33</v>
      </c>
      <c r="I29" s="21">
        <v>18</v>
      </c>
      <c r="J29" s="104">
        <v>7</v>
      </c>
      <c r="K29" s="21">
        <v>0</v>
      </c>
      <c r="L29" s="21">
        <v>51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31"/>
    </row>
    <row r="30" spans="2:19" ht="27.75" customHeight="1" x14ac:dyDescent="0.25">
      <c r="B30" s="35" t="s">
        <v>79</v>
      </c>
      <c r="C30" s="89" t="s">
        <v>140</v>
      </c>
      <c r="D30" s="92" t="s">
        <v>173</v>
      </c>
      <c r="E30" s="127">
        <f>G30+F30</f>
        <v>96</v>
      </c>
      <c r="F30" s="81">
        <v>21</v>
      </c>
      <c r="G30" s="21">
        <f t="shared" ref="G30:G41" si="16">SUM(L30:Q30)</f>
        <v>75</v>
      </c>
      <c r="H30" s="21">
        <f t="shared" si="15"/>
        <v>45</v>
      </c>
      <c r="I30" s="21">
        <v>30</v>
      </c>
      <c r="J30" s="104">
        <v>10</v>
      </c>
      <c r="K30" s="21">
        <v>0</v>
      </c>
      <c r="L30" s="21">
        <v>34</v>
      </c>
      <c r="M30" s="21">
        <v>41</v>
      </c>
      <c r="N30" s="21">
        <v>0</v>
      </c>
      <c r="O30" s="21">
        <v>0</v>
      </c>
      <c r="P30" s="21">
        <v>0</v>
      </c>
      <c r="Q30" s="21">
        <v>0</v>
      </c>
      <c r="R30" s="31"/>
    </row>
    <row r="31" spans="2:19" ht="15.95" customHeight="1" x14ac:dyDescent="0.25">
      <c r="B31" s="35" t="s">
        <v>81</v>
      </c>
      <c r="C31" s="89" t="s">
        <v>89</v>
      </c>
      <c r="D31" s="92" t="s">
        <v>173</v>
      </c>
      <c r="E31" s="127">
        <f t="shared" ref="E31:E43" si="17">G31+F31</f>
        <v>187</v>
      </c>
      <c r="F31" s="81">
        <v>38</v>
      </c>
      <c r="G31" s="21">
        <f t="shared" si="16"/>
        <v>149</v>
      </c>
      <c r="H31" s="21">
        <f t="shared" si="15"/>
        <v>49</v>
      </c>
      <c r="I31" s="21">
        <v>100</v>
      </c>
      <c r="J31" s="104">
        <v>12</v>
      </c>
      <c r="K31" s="21">
        <v>0</v>
      </c>
      <c r="L31" s="21">
        <v>65</v>
      </c>
      <c r="M31" s="21">
        <v>84</v>
      </c>
      <c r="N31" s="21">
        <v>0</v>
      </c>
      <c r="O31" s="21">
        <v>0</v>
      </c>
      <c r="P31" s="21">
        <v>0</v>
      </c>
      <c r="Q31" s="21">
        <v>0</v>
      </c>
      <c r="R31" s="42" t="s">
        <v>73</v>
      </c>
      <c r="S31" s="17">
        <v>-1</v>
      </c>
    </row>
    <row r="32" spans="2:19" ht="15.95" customHeight="1" x14ac:dyDescent="0.25">
      <c r="B32" s="35" t="s">
        <v>83</v>
      </c>
      <c r="C32" s="89" t="s">
        <v>141</v>
      </c>
      <c r="D32" s="92" t="s">
        <v>179</v>
      </c>
      <c r="E32" s="127">
        <f t="shared" si="17"/>
        <v>181</v>
      </c>
      <c r="F32" s="81">
        <v>38</v>
      </c>
      <c r="G32" s="21">
        <f t="shared" si="16"/>
        <v>143</v>
      </c>
      <c r="H32" s="21">
        <f t="shared" si="15"/>
        <v>85</v>
      </c>
      <c r="I32" s="21">
        <v>58</v>
      </c>
      <c r="J32" s="104">
        <v>12</v>
      </c>
      <c r="K32" s="21">
        <v>0</v>
      </c>
      <c r="L32" s="21">
        <v>68</v>
      </c>
      <c r="M32" s="21">
        <v>75</v>
      </c>
      <c r="N32" s="21">
        <v>0</v>
      </c>
      <c r="O32" s="21">
        <v>0</v>
      </c>
      <c r="P32" s="21">
        <v>0</v>
      </c>
      <c r="Q32" s="21">
        <v>0</v>
      </c>
      <c r="R32" s="43" t="s">
        <v>80</v>
      </c>
    </row>
    <row r="33" spans="1:25" ht="15.95" customHeight="1" x14ac:dyDescent="0.25">
      <c r="B33" s="35" t="s">
        <v>85</v>
      </c>
      <c r="C33" s="89" t="s">
        <v>142</v>
      </c>
      <c r="D33" s="92" t="s">
        <v>180</v>
      </c>
      <c r="E33" s="127">
        <f t="shared" si="17"/>
        <v>36</v>
      </c>
      <c r="F33" s="81">
        <v>0</v>
      </c>
      <c r="G33" s="21">
        <f t="shared" si="16"/>
        <v>36</v>
      </c>
      <c r="H33" s="21">
        <f t="shared" si="15"/>
        <v>26</v>
      </c>
      <c r="I33" s="21">
        <v>10</v>
      </c>
      <c r="J33" s="104">
        <v>7</v>
      </c>
      <c r="K33" s="21">
        <v>0</v>
      </c>
      <c r="L33" s="21">
        <v>0</v>
      </c>
      <c r="M33" s="21">
        <v>0</v>
      </c>
      <c r="N33" s="21">
        <v>0</v>
      </c>
      <c r="O33" s="21">
        <v>36</v>
      </c>
      <c r="P33" s="21">
        <v>0</v>
      </c>
      <c r="Q33" s="21">
        <v>0</v>
      </c>
      <c r="R33" s="42" t="s">
        <v>73</v>
      </c>
    </row>
    <row r="34" spans="1:25" ht="18.75" customHeight="1" x14ac:dyDescent="0.25">
      <c r="B34" s="35" t="s">
        <v>88</v>
      </c>
      <c r="C34" s="89" t="s">
        <v>143</v>
      </c>
      <c r="D34" s="92" t="s">
        <v>178</v>
      </c>
      <c r="E34" s="127">
        <f t="shared" si="17"/>
        <v>68</v>
      </c>
      <c r="F34" s="81">
        <v>0</v>
      </c>
      <c r="G34" s="21">
        <f t="shared" si="16"/>
        <v>68</v>
      </c>
      <c r="H34" s="21">
        <f t="shared" si="15"/>
        <v>36</v>
      </c>
      <c r="I34" s="21">
        <v>32</v>
      </c>
      <c r="J34" s="104">
        <v>8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68</v>
      </c>
      <c r="Q34" s="21">
        <v>0</v>
      </c>
      <c r="R34" s="44" t="s">
        <v>84</v>
      </c>
    </row>
    <row r="35" spans="1:25" ht="15.95" customHeight="1" x14ac:dyDescent="0.25">
      <c r="B35" s="35" t="s">
        <v>91</v>
      </c>
      <c r="C35" s="89" t="s">
        <v>144</v>
      </c>
      <c r="D35" s="92" t="s">
        <v>170</v>
      </c>
      <c r="E35" s="127">
        <f t="shared" si="17"/>
        <v>85</v>
      </c>
      <c r="F35" s="81">
        <v>0</v>
      </c>
      <c r="G35" s="21">
        <f t="shared" si="16"/>
        <v>85</v>
      </c>
      <c r="H35" s="21">
        <f t="shared" si="15"/>
        <v>45</v>
      </c>
      <c r="I35" s="21">
        <v>40</v>
      </c>
      <c r="J35" s="104">
        <v>10</v>
      </c>
      <c r="K35" s="21">
        <v>0</v>
      </c>
      <c r="L35" s="21">
        <v>85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42" t="s">
        <v>87</v>
      </c>
    </row>
    <row r="36" spans="1:25" s="165" customFormat="1" ht="15.95" customHeight="1" x14ac:dyDescent="0.25">
      <c r="B36" s="35" t="s">
        <v>213</v>
      </c>
      <c r="C36" s="167" t="s">
        <v>226</v>
      </c>
      <c r="D36" s="92" t="s">
        <v>170</v>
      </c>
      <c r="E36" s="127">
        <v>36</v>
      </c>
      <c r="F36" s="81">
        <v>0</v>
      </c>
      <c r="G36" s="21">
        <f t="shared" si="16"/>
        <v>36</v>
      </c>
      <c r="H36" s="21">
        <v>26</v>
      </c>
      <c r="I36" s="21">
        <v>10</v>
      </c>
      <c r="J36" s="104">
        <v>7</v>
      </c>
      <c r="K36" s="21">
        <v>0</v>
      </c>
      <c r="L36" s="21">
        <v>36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166"/>
    </row>
    <row r="37" spans="1:25" s="165" customFormat="1" ht="15.95" customHeight="1" x14ac:dyDescent="0.25">
      <c r="B37" s="35" t="s">
        <v>93</v>
      </c>
      <c r="C37" s="167" t="s">
        <v>208</v>
      </c>
      <c r="D37" s="92" t="s">
        <v>183</v>
      </c>
      <c r="E37" s="127">
        <v>52</v>
      </c>
      <c r="F37" s="81">
        <v>0</v>
      </c>
      <c r="G37" s="21">
        <f t="shared" si="16"/>
        <v>52</v>
      </c>
      <c r="H37" s="21">
        <v>26</v>
      </c>
      <c r="I37" s="21">
        <v>26</v>
      </c>
      <c r="J37" s="104">
        <v>7</v>
      </c>
      <c r="K37" s="21">
        <v>0</v>
      </c>
      <c r="L37" s="21">
        <v>52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166"/>
    </row>
    <row r="38" spans="1:25" s="165" customFormat="1" ht="15.95" customHeight="1" x14ac:dyDescent="0.25">
      <c r="B38" s="35" t="s">
        <v>95</v>
      </c>
      <c r="C38" s="167" t="s">
        <v>228</v>
      </c>
      <c r="D38" s="92" t="s">
        <v>178</v>
      </c>
      <c r="E38" s="127">
        <v>32</v>
      </c>
      <c r="F38" s="81">
        <v>0</v>
      </c>
      <c r="G38" s="21">
        <f t="shared" si="16"/>
        <v>32</v>
      </c>
      <c r="H38" s="21">
        <v>14</v>
      </c>
      <c r="I38" s="21">
        <v>18</v>
      </c>
      <c r="J38" s="104">
        <v>5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32</v>
      </c>
      <c r="Q38" s="21">
        <v>0</v>
      </c>
      <c r="R38" s="166"/>
    </row>
    <row r="39" spans="1:25" s="165" customFormat="1" ht="15.95" customHeight="1" x14ac:dyDescent="0.25">
      <c r="B39" s="35" t="s">
        <v>214</v>
      </c>
      <c r="C39" s="167" t="s">
        <v>209</v>
      </c>
      <c r="D39" s="92" t="s">
        <v>183</v>
      </c>
      <c r="E39" s="127">
        <v>36</v>
      </c>
      <c r="F39" s="81">
        <v>0</v>
      </c>
      <c r="G39" s="21">
        <f t="shared" si="16"/>
        <v>36</v>
      </c>
      <c r="H39" s="21">
        <v>20</v>
      </c>
      <c r="I39" s="21">
        <v>16</v>
      </c>
      <c r="J39" s="104">
        <v>7</v>
      </c>
      <c r="K39" s="21">
        <v>0</v>
      </c>
      <c r="L39" s="21">
        <v>0</v>
      </c>
      <c r="M39" s="21">
        <v>0</v>
      </c>
      <c r="N39" s="21">
        <v>36</v>
      </c>
      <c r="O39" s="21">
        <v>0</v>
      </c>
      <c r="P39" s="21">
        <v>0</v>
      </c>
      <c r="Q39" s="21">
        <v>0</v>
      </c>
      <c r="R39" s="166"/>
    </row>
    <row r="40" spans="1:25" s="165" customFormat="1" ht="15.95" customHeight="1" x14ac:dyDescent="0.25">
      <c r="B40" s="35" t="s">
        <v>215</v>
      </c>
      <c r="C40" s="167" t="s">
        <v>210</v>
      </c>
      <c r="D40" s="92" t="s">
        <v>178</v>
      </c>
      <c r="E40" s="127">
        <v>32</v>
      </c>
      <c r="F40" s="81">
        <v>0</v>
      </c>
      <c r="G40" s="21">
        <f t="shared" si="16"/>
        <v>32</v>
      </c>
      <c r="H40" s="21">
        <v>8</v>
      </c>
      <c r="I40" s="21">
        <v>24</v>
      </c>
      <c r="J40" s="104">
        <v>5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32</v>
      </c>
      <c r="Q40" s="21">
        <v>0</v>
      </c>
      <c r="R40" s="166"/>
    </row>
    <row r="41" spans="1:25" s="165" customFormat="1" ht="15.95" customHeight="1" x14ac:dyDescent="0.25">
      <c r="B41" s="35" t="s">
        <v>216</v>
      </c>
      <c r="C41" s="167" t="s">
        <v>211</v>
      </c>
      <c r="D41" s="92" t="s">
        <v>178</v>
      </c>
      <c r="E41" s="127">
        <v>36</v>
      </c>
      <c r="F41" s="81">
        <v>0</v>
      </c>
      <c r="G41" s="21">
        <f t="shared" si="16"/>
        <v>36</v>
      </c>
      <c r="H41" s="21">
        <v>12</v>
      </c>
      <c r="I41" s="21">
        <v>24</v>
      </c>
      <c r="J41" s="104">
        <v>7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36</v>
      </c>
      <c r="Q41" s="21">
        <v>0</v>
      </c>
      <c r="R41" s="166"/>
    </row>
    <row r="42" spans="1:25" ht="15.95" customHeight="1" x14ac:dyDescent="0.25">
      <c r="B42" s="35" t="s">
        <v>217</v>
      </c>
      <c r="C42" s="33" t="s">
        <v>171</v>
      </c>
      <c r="D42" s="34" t="s">
        <v>170</v>
      </c>
      <c r="E42" s="127">
        <f t="shared" si="17"/>
        <v>52</v>
      </c>
      <c r="F42" s="81">
        <v>0</v>
      </c>
      <c r="G42" s="83">
        <f>SUM(L42:Q42)</f>
        <v>52</v>
      </c>
      <c r="H42" s="83">
        <v>21</v>
      </c>
      <c r="I42" s="83">
        <v>30</v>
      </c>
      <c r="J42" s="172">
        <v>7</v>
      </c>
      <c r="K42" s="83">
        <v>0</v>
      </c>
      <c r="L42" s="83">
        <v>0</v>
      </c>
      <c r="M42" s="83">
        <v>0</v>
      </c>
      <c r="N42" s="83">
        <v>52</v>
      </c>
      <c r="O42" s="21">
        <v>0</v>
      </c>
      <c r="P42" s="21">
        <v>0</v>
      </c>
      <c r="Q42" s="21">
        <v>0</v>
      </c>
      <c r="R42" s="42"/>
      <c r="S42" s="17">
        <v>1</v>
      </c>
    </row>
    <row r="43" spans="1:25" ht="15.95" customHeight="1" x14ac:dyDescent="0.25">
      <c r="B43" s="35" t="s">
        <v>218</v>
      </c>
      <c r="C43" s="33" t="s">
        <v>172</v>
      </c>
      <c r="D43" s="34" t="s">
        <v>186</v>
      </c>
      <c r="E43" s="127">
        <f t="shared" si="17"/>
        <v>63</v>
      </c>
      <c r="F43" s="81">
        <v>0</v>
      </c>
      <c r="G43" s="83">
        <f>SUM(L43:Q43)</f>
        <v>63</v>
      </c>
      <c r="H43" s="83">
        <v>23</v>
      </c>
      <c r="I43" s="83">
        <v>40</v>
      </c>
      <c r="J43" s="172">
        <v>8</v>
      </c>
      <c r="K43" s="83">
        <v>0</v>
      </c>
      <c r="L43" s="83">
        <v>0</v>
      </c>
      <c r="M43" s="83">
        <v>63</v>
      </c>
      <c r="N43" s="83">
        <v>0</v>
      </c>
      <c r="O43" s="21">
        <v>0</v>
      </c>
      <c r="P43" s="21">
        <v>0</v>
      </c>
      <c r="Q43" s="21">
        <v>0</v>
      </c>
      <c r="R43" s="42"/>
    </row>
    <row r="44" spans="1:25" ht="15.95" customHeight="1" x14ac:dyDescent="0.25">
      <c r="B44" s="47" t="s">
        <v>97</v>
      </c>
      <c r="C44" s="91" t="s">
        <v>98</v>
      </c>
      <c r="D44" s="38" t="s">
        <v>224</v>
      </c>
      <c r="E44" s="116">
        <f t="shared" ref="E44:P44" si="18">E45+E57+E65+E74</f>
        <v>2255</v>
      </c>
      <c r="F44" s="116">
        <f t="shared" si="18"/>
        <v>180</v>
      </c>
      <c r="G44" s="116">
        <f t="shared" si="18"/>
        <v>1919</v>
      </c>
      <c r="H44" s="116">
        <f t="shared" si="18"/>
        <v>333</v>
      </c>
      <c r="I44" s="116">
        <f t="shared" si="18"/>
        <v>452</v>
      </c>
      <c r="J44" s="116">
        <f>J45+J57+J65+J74</f>
        <v>117</v>
      </c>
      <c r="K44" s="116">
        <f t="shared" si="18"/>
        <v>80</v>
      </c>
      <c r="L44" s="116">
        <f t="shared" si="18"/>
        <v>0</v>
      </c>
      <c r="M44" s="116">
        <f t="shared" si="18"/>
        <v>307</v>
      </c>
      <c r="N44" s="116">
        <f t="shared" si="18"/>
        <v>376</v>
      </c>
      <c r="O44" s="116">
        <f t="shared" si="18"/>
        <v>684</v>
      </c>
      <c r="P44" s="116">
        <f t="shared" si="18"/>
        <v>240</v>
      </c>
      <c r="Q44" s="116">
        <f>Q45+Q57+Q65+Q74</f>
        <v>468</v>
      </c>
      <c r="R44" s="42" t="s">
        <v>90</v>
      </c>
    </row>
    <row r="45" spans="1:25" ht="27.75" customHeight="1" x14ac:dyDescent="0.25">
      <c r="B45" s="67" t="s">
        <v>145</v>
      </c>
      <c r="C45" s="68" t="s">
        <v>146</v>
      </c>
      <c r="D45" s="48" t="s">
        <v>222</v>
      </c>
      <c r="E45" s="138">
        <f>E47+E48+E53+E50+E51+E52+E56</f>
        <v>905</v>
      </c>
      <c r="F45" s="49">
        <f>F47+F48</f>
        <v>0</v>
      </c>
      <c r="G45" s="48">
        <f>G47+G48+G50+G51+G52+G53+G56</f>
        <v>905</v>
      </c>
      <c r="H45" s="49">
        <f t="shared" ref="H45:M45" si="19">H47+H48+H53</f>
        <v>79</v>
      </c>
      <c r="I45" s="49">
        <f t="shared" si="19"/>
        <v>180</v>
      </c>
      <c r="J45" s="49">
        <f>J47+J48+J50+J51+J52</f>
        <v>57</v>
      </c>
      <c r="K45" s="49">
        <f t="shared" si="19"/>
        <v>0</v>
      </c>
      <c r="L45" s="49">
        <f t="shared" si="19"/>
        <v>0</v>
      </c>
      <c r="M45" s="49">
        <f t="shared" si="19"/>
        <v>255</v>
      </c>
      <c r="N45" s="49">
        <f>N47+N48+N50+N51+N52+N53</f>
        <v>224</v>
      </c>
      <c r="O45" s="49">
        <f>O47+O48+O50+O51+O52+O53</f>
        <v>270</v>
      </c>
      <c r="P45" s="49">
        <f>P47+P48+P50+P51+P52+P53</f>
        <v>0</v>
      </c>
      <c r="Q45" s="48">
        <f>Q47+Q48+Q50+Q51+Q52+Q53+Q56</f>
        <v>156</v>
      </c>
      <c r="R45" s="42" t="s">
        <v>90</v>
      </c>
      <c r="S45" s="94"/>
      <c r="T45" s="94"/>
      <c r="U45" s="94"/>
      <c r="V45" s="94"/>
      <c r="W45" s="94"/>
      <c r="X45" s="94"/>
      <c r="Y45" s="94"/>
    </row>
    <row r="46" spans="1:25" s="140" customFormat="1" ht="27.75" hidden="1" customHeight="1" x14ac:dyDescent="0.25">
      <c r="A46" s="144"/>
      <c r="B46" s="121" t="s">
        <v>196</v>
      </c>
      <c r="C46" s="141" t="s">
        <v>198</v>
      </c>
      <c r="D46" s="142"/>
      <c r="E46" s="143">
        <f>E47+E48</f>
        <v>259</v>
      </c>
      <c r="F46" s="143">
        <f t="shared" ref="F46:K46" si="20">F47+F48</f>
        <v>0</v>
      </c>
      <c r="G46" s="143">
        <f t="shared" si="20"/>
        <v>259</v>
      </c>
      <c r="H46" s="143">
        <f t="shared" si="20"/>
        <v>79</v>
      </c>
      <c r="I46" s="143">
        <f t="shared" si="20"/>
        <v>180</v>
      </c>
      <c r="J46" s="143"/>
      <c r="K46" s="143">
        <f t="shared" si="20"/>
        <v>0</v>
      </c>
      <c r="L46" s="143">
        <f t="shared" ref="L46" si="21">L47+L48</f>
        <v>0</v>
      </c>
      <c r="M46" s="143">
        <f t="shared" ref="M46" si="22">M47+M48</f>
        <v>183</v>
      </c>
      <c r="N46" s="143">
        <f t="shared" ref="N46" si="23">N47+N48</f>
        <v>76</v>
      </c>
      <c r="O46" s="143">
        <f t="shared" ref="O46:P46" si="24">O47+O48</f>
        <v>0</v>
      </c>
      <c r="P46" s="143">
        <f t="shared" si="24"/>
        <v>0</v>
      </c>
      <c r="Q46" s="143">
        <f t="shared" ref="Q46" si="25">Q47+Q48</f>
        <v>0</v>
      </c>
      <c r="R46" s="110"/>
      <c r="S46" s="94"/>
      <c r="T46" s="94"/>
      <c r="U46" s="94"/>
      <c r="V46" s="94"/>
      <c r="W46" s="94"/>
      <c r="X46" s="94"/>
      <c r="Y46" s="94"/>
    </row>
    <row r="47" spans="1:25" ht="15.95" customHeight="1" x14ac:dyDescent="0.25">
      <c r="B47" s="121" t="s">
        <v>151</v>
      </c>
      <c r="C47" s="105" t="s">
        <v>152</v>
      </c>
      <c r="D47" s="100" t="s">
        <v>182</v>
      </c>
      <c r="E47" s="96">
        <f>F47+G47</f>
        <v>140</v>
      </c>
      <c r="F47" s="96"/>
      <c r="G47" s="96">
        <f>L47+M47+N47+O47+P47+Q47</f>
        <v>140</v>
      </c>
      <c r="H47" s="96">
        <f>G47-I47</f>
        <v>40</v>
      </c>
      <c r="I47" s="96">
        <v>100</v>
      </c>
      <c r="J47" s="174">
        <v>15</v>
      </c>
      <c r="K47" s="96"/>
      <c r="L47" s="51">
        <v>0</v>
      </c>
      <c r="M47" s="51">
        <v>102</v>
      </c>
      <c r="N47" s="51">
        <v>38</v>
      </c>
      <c r="O47" s="51">
        <v>0</v>
      </c>
      <c r="P47" s="51">
        <v>0</v>
      </c>
      <c r="Q47" s="51">
        <f>SUM(Q48:Q48)</f>
        <v>0</v>
      </c>
      <c r="R47" s="42" t="s">
        <v>92</v>
      </c>
      <c r="S47" s="94"/>
      <c r="T47" s="94"/>
      <c r="U47" s="94"/>
      <c r="V47" s="94"/>
      <c r="W47" s="94"/>
      <c r="X47" s="94"/>
      <c r="Y47" s="94"/>
    </row>
    <row r="48" spans="1:25" ht="15.95" customHeight="1" x14ac:dyDescent="0.25">
      <c r="B48" s="50" t="s">
        <v>153</v>
      </c>
      <c r="C48" s="105" t="s">
        <v>154</v>
      </c>
      <c r="D48" s="100" t="s">
        <v>182</v>
      </c>
      <c r="E48" s="96">
        <f t="shared" ref="E48:E52" si="26">F48+G48</f>
        <v>119</v>
      </c>
      <c r="F48" s="96"/>
      <c r="G48" s="96">
        <f>L48+M48+N48+O48+P48+Q48</f>
        <v>119</v>
      </c>
      <c r="H48" s="96">
        <f>G48-I48</f>
        <v>39</v>
      </c>
      <c r="I48" s="96">
        <v>80</v>
      </c>
      <c r="J48" s="174">
        <v>10</v>
      </c>
      <c r="K48" s="96"/>
      <c r="L48" s="51">
        <v>0</v>
      </c>
      <c r="M48" s="51">
        <v>81</v>
      </c>
      <c r="N48" s="51">
        <v>38</v>
      </c>
      <c r="O48" s="51">
        <v>0</v>
      </c>
      <c r="P48" s="51">
        <v>0</v>
      </c>
      <c r="Q48" s="51">
        <f>SUM(Q53:Q53)</f>
        <v>0</v>
      </c>
      <c r="R48" s="42"/>
      <c r="S48" s="94"/>
      <c r="T48" s="94"/>
      <c r="U48" s="94"/>
      <c r="V48" s="94"/>
      <c r="W48" s="94"/>
      <c r="X48" s="94"/>
      <c r="Y48" s="94"/>
    </row>
    <row r="49" spans="1:25" ht="36" hidden="1" customHeight="1" x14ac:dyDescent="0.25">
      <c r="B49" s="50" t="s">
        <v>197</v>
      </c>
      <c r="C49" s="145" t="s">
        <v>199</v>
      </c>
      <c r="D49" s="100"/>
      <c r="E49" s="96">
        <f>E50+E51+E52</f>
        <v>310</v>
      </c>
      <c r="F49" s="96">
        <f t="shared" ref="F49:Q49" si="27">F50+F51+F52</f>
        <v>0</v>
      </c>
      <c r="G49" s="96">
        <f t="shared" si="27"/>
        <v>310</v>
      </c>
      <c r="H49" s="96">
        <f t="shared" si="27"/>
        <v>170</v>
      </c>
      <c r="I49" s="96">
        <f t="shared" si="27"/>
        <v>140</v>
      </c>
      <c r="J49" s="174"/>
      <c r="K49" s="96">
        <f t="shared" si="27"/>
        <v>0</v>
      </c>
      <c r="L49" s="96">
        <f t="shared" si="27"/>
        <v>0</v>
      </c>
      <c r="M49" s="96">
        <f t="shared" si="27"/>
        <v>0</v>
      </c>
      <c r="N49" s="96">
        <f t="shared" si="27"/>
        <v>112</v>
      </c>
      <c r="O49" s="96">
        <f t="shared" si="27"/>
        <v>198</v>
      </c>
      <c r="P49" s="96">
        <f t="shared" si="27"/>
        <v>0</v>
      </c>
      <c r="Q49" s="96">
        <f t="shared" si="27"/>
        <v>0</v>
      </c>
      <c r="R49" s="42"/>
      <c r="S49" s="94"/>
      <c r="T49" s="94"/>
      <c r="U49" s="94"/>
      <c r="V49" s="94"/>
      <c r="W49" s="94"/>
      <c r="X49" s="94"/>
      <c r="Y49" s="94"/>
    </row>
    <row r="50" spans="1:25" ht="15.95" customHeight="1" x14ac:dyDescent="0.25">
      <c r="B50" s="50" t="s">
        <v>155</v>
      </c>
      <c r="C50" s="107" t="s">
        <v>158</v>
      </c>
      <c r="D50" s="100" t="s">
        <v>183</v>
      </c>
      <c r="E50" s="96">
        <f t="shared" si="26"/>
        <v>56</v>
      </c>
      <c r="F50" s="96"/>
      <c r="G50" s="96">
        <f>L50+M50+N50+O50+P50+Q50</f>
        <v>56</v>
      </c>
      <c r="H50" s="96">
        <f>G50-I50</f>
        <v>36</v>
      </c>
      <c r="I50" s="96">
        <v>20</v>
      </c>
      <c r="J50" s="174">
        <v>7</v>
      </c>
      <c r="K50" s="96"/>
      <c r="L50" s="51">
        <v>0</v>
      </c>
      <c r="M50" s="51">
        <v>0</v>
      </c>
      <c r="N50" s="51">
        <v>56</v>
      </c>
      <c r="O50" s="51">
        <v>0</v>
      </c>
      <c r="P50" s="51">
        <v>0</v>
      </c>
      <c r="Q50" s="51">
        <v>0</v>
      </c>
      <c r="R50" s="42"/>
      <c r="S50" s="94"/>
      <c r="T50" s="94"/>
      <c r="U50" s="94"/>
      <c r="V50" s="94"/>
      <c r="W50" s="94"/>
      <c r="X50" s="94"/>
      <c r="Y50" s="94"/>
    </row>
    <row r="51" spans="1:25" ht="31.5" customHeight="1" x14ac:dyDescent="0.25">
      <c r="B51" s="50" t="s">
        <v>156</v>
      </c>
      <c r="C51" s="109" t="s">
        <v>159</v>
      </c>
      <c r="D51" s="99" t="s">
        <v>184</v>
      </c>
      <c r="E51" s="96">
        <f t="shared" si="26"/>
        <v>108</v>
      </c>
      <c r="F51" s="96"/>
      <c r="G51" s="96">
        <f>L51+M51+N51+O51+P51+Q51</f>
        <v>108</v>
      </c>
      <c r="H51" s="96">
        <f>G51-I51</f>
        <v>48</v>
      </c>
      <c r="I51" s="96">
        <v>60</v>
      </c>
      <c r="J51" s="174">
        <v>10</v>
      </c>
      <c r="K51" s="96"/>
      <c r="L51" s="51">
        <v>0</v>
      </c>
      <c r="M51" s="51">
        <v>0</v>
      </c>
      <c r="N51" s="51">
        <v>0</v>
      </c>
      <c r="O51" s="51">
        <f>18*6</f>
        <v>108</v>
      </c>
      <c r="P51" s="51">
        <v>0</v>
      </c>
      <c r="Q51" s="51">
        <v>0</v>
      </c>
      <c r="R51" s="42"/>
      <c r="S51" s="94"/>
      <c r="T51" s="94"/>
      <c r="U51" s="94"/>
      <c r="V51" s="94"/>
      <c r="W51" s="94"/>
      <c r="X51" s="94"/>
      <c r="Y51" s="94"/>
    </row>
    <row r="52" spans="1:25" ht="15.95" customHeight="1" x14ac:dyDescent="0.25">
      <c r="B52" s="50" t="s">
        <v>157</v>
      </c>
      <c r="C52" s="105" t="s">
        <v>160</v>
      </c>
      <c r="D52" s="99" t="s">
        <v>184</v>
      </c>
      <c r="E52" s="96">
        <f t="shared" si="26"/>
        <v>146</v>
      </c>
      <c r="F52" s="111"/>
      <c r="G52" s="96">
        <f>L52+M52+N52+O52+P52+Q52</f>
        <v>146</v>
      </c>
      <c r="H52" s="96">
        <f>G52-I52</f>
        <v>86</v>
      </c>
      <c r="I52" s="112">
        <v>60</v>
      </c>
      <c r="J52" s="111">
        <v>15</v>
      </c>
      <c r="K52" s="111"/>
      <c r="L52" s="128">
        <v>0</v>
      </c>
      <c r="M52" s="129">
        <v>0</v>
      </c>
      <c r="N52" s="112">
        <f>14*4</f>
        <v>56</v>
      </c>
      <c r="O52" s="111">
        <f>18*5</f>
        <v>90</v>
      </c>
      <c r="P52" s="111">
        <v>0</v>
      </c>
      <c r="Q52" s="111">
        <v>0</v>
      </c>
      <c r="R52" s="42" t="s">
        <v>94</v>
      </c>
      <c r="S52" s="94"/>
      <c r="T52" s="94"/>
      <c r="U52" s="94"/>
      <c r="V52" s="94"/>
      <c r="W52" s="94"/>
      <c r="X52" s="94"/>
      <c r="Y52" s="94"/>
    </row>
    <row r="53" spans="1:25" ht="15.95" customHeight="1" x14ac:dyDescent="0.25">
      <c r="B53" s="52" t="s">
        <v>168</v>
      </c>
      <c r="C53" s="53" t="s">
        <v>99</v>
      </c>
      <c r="D53" s="54" t="s">
        <v>229</v>
      </c>
      <c r="E53" s="124">
        <f>F53+G53</f>
        <v>180</v>
      </c>
      <c r="F53" s="55"/>
      <c r="G53" s="55">
        <f>SUM(L53:Q53)</f>
        <v>180</v>
      </c>
      <c r="H53" s="55"/>
      <c r="I53" s="55"/>
      <c r="J53" s="55"/>
      <c r="K53" s="55"/>
      <c r="L53" s="55">
        <f>L56</f>
        <v>0</v>
      </c>
      <c r="M53" s="55">
        <f>M54+M55</f>
        <v>72</v>
      </c>
      <c r="N53" s="55">
        <f>N54+N55</f>
        <v>36</v>
      </c>
      <c r="O53" s="55">
        <f>O54+O55</f>
        <v>72</v>
      </c>
      <c r="P53" s="55">
        <f>P54+P55</f>
        <v>0</v>
      </c>
      <c r="Q53" s="55">
        <f>Q54+Q55</f>
        <v>0</v>
      </c>
      <c r="R53" s="42" t="s">
        <v>64</v>
      </c>
      <c r="S53" s="163"/>
      <c r="T53" s="162"/>
      <c r="U53" s="94"/>
      <c r="V53" s="94"/>
      <c r="W53" s="94"/>
      <c r="X53" s="94"/>
      <c r="Y53" s="94"/>
    </row>
    <row r="54" spans="1:25" ht="16.5" hidden="1" customHeight="1" x14ac:dyDescent="0.25">
      <c r="B54" s="17" t="s">
        <v>206</v>
      </c>
      <c r="C54" s="113" t="s">
        <v>152</v>
      </c>
      <c r="D54" s="103" t="s">
        <v>212</v>
      </c>
      <c r="E54" s="137"/>
      <c r="F54" s="101"/>
      <c r="G54" s="104"/>
      <c r="H54" s="104"/>
      <c r="I54" s="104"/>
      <c r="J54" s="104"/>
      <c r="K54" s="104"/>
      <c r="L54" s="104"/>
      <c r="M54" s="104">
        <v>72</v>
      </c>
      <c r="N54" s="104"/>
      <c r="O54" s="104">
        <v>72</v>
      </c>
      <c r="P54" s="104"/>
      <c r="Q54" s="104"/>
      <c r="R54" s="42"/>
      <c r="S54" s="94"/>
      <c r="T54" s="94"/>
      <c r="U54" s="94"/>
      <c r="V54" s="94"/>
      <c r="W54" s="94"/>
      <c r="X54" s="94"/>
      <c r="Y54" s="94"/>
    </row>
    <row r="55" spans="1:25" ht="15.95" hidden="1" customHeight="1" x14ac:dyDescent="0.25">
      <c r="B55" s="101" t="s">
        <v>207</v>
      </c>
      <c r="C55" s="102" t="s">
        <v>158</v>
      </c>
      <c r="D55" s="103" t="s">
        <v>183</v>
      </c>
      <c r="E55" s="137"/>
      <c r="F55" s="104"/>
      <c r="G55" s="104"/>
      <c r="H55" s="104"/>
      <c r="I55" s="104"/>
      <c r="J55" s="104"/>
      <c r="K55" s="104"/>
      <c r="L55" s="104"/>
      <c r="M55" s="104"/>
      <c r="N55" s="104">
        <v>36</v>
      </c>
      <c r="O55" s="104"/>
      <c r="P55" s="104"/>
      <c r="Q55" s="104"/>
      <c r="R55" s="42"/>
      <c r="S55" s="94"/>
      <c r="T55" s="94"/>
      <c r="U55" s="94"/>
      <c r="V55" s="94"/>
      <c r="W55" s="94"/>
      <c r="X55" s="94"/>
      <c r="Y55" s="94"/>
    </row>
    <row r="56" spans="1:25" ht="15.6" customHeight="1" x14ac:dyDescent="0.25">
      <c r="B56" s="62" t="s">
        <v>100</v>
      </c>
      <c r="C56" s="63" t="s">
        <v>101</v>
      </c>
      <c r="D56" s="64" t="s">
        <v>185</v>
      </c>
      <c r="E56" s="62">
        <f>F56+G56</f>
        <v>156</v>
      </c>
      <c r="F56" s="62"/>
      <c r="G56" s="125">
        <f>SUM(L56:Q56)</f>
        <v>156</v>
      </c>
      <c r="H56" s="64"/>
      <c r="I56" s="64"/>
      <c r="J56" s="64"/>
      <c r="K56" s="64"/>
      <c r="L56" s="64"/>
      <c r="M56" s="64"/>
      <c r="N56" s="64"/>
      <c r="O56" s="64"/>
      <c r="P56" s="64"/>
      <c r="Q56" s="130">
        <v>156</v>
      </c>
      <c r="R56" s="42"/>
      <c r="S56" s="94"/>
      <c r="T56" s="94"/>
      <c r="U56" s="94"/>
      <c r="V56" s="94"/>
      <c r="W56" s="94"/>
      <c r="X56" s="94"/>
      <c r="Y56" s="94"/>
    </row>
    <row r="57" spans="1:25" s="46" customFormat="1" ht="39.75" customHeight="1" x14ac:dyDescent="0.25">
      <c r="B57" s="146" t="s">
        <v>147</v>
      </c>
      <c r="C57" s="147" t="s">
        <v>148</v>
      </c>
      <c r="D57" s="146" t="s">
        <v>221</v>
      </c>
      <c r="E57" s="148">
        <f>E59+E61+E62+E64</f>
        <v>622</v>
      </c>
      <c r="F57" s="146">
        <f t="shared" ref="F57:N57" si="28">F59+F61+F62+F64</f>
        <v>96</v>
      </c>
      <c r="G57" s="146">
        <f t="shared" si="28"/>
        <v>370</v>
      </c>
      <c r="H57" s="146">
        <f t="shared" si="28"/>
        <v>142</v>
      </c>
      <c r="I57" s="146">
        <f t="shared" si="28"/>
        <v>116</v>
      </c>
      <c r="J57" s="148">
        <f>J59+J61</f>
        <v>27</v>
      </c>
      <c r="K57" s="146">
        <f t="shared" si="28"/>
        <v>40</v>
      </c>
      <c r="L57" s="146">
        <f t="shared" si="28"/>
        <v>0</v>
      </c>
      <c r="M57" s="146">
        <f t="shared" si="28"/>
        <v>52</v>
      </c>
      <c r="N57" s="146">
        <f t="shared" si="28"/>
        <v>60</v>
      </c>
      <c r="O57" s="146">
        <f>O59+O61+O62+O64</f>
        <v>198</v>
      </c>
      <c r="P57" s="146">
        <f>P59+P61+P62+P64</f>
        <v>60</v>
      </c>
      <c r="Q57" s="146">
        <f>Q59+Q61+Q62+Q64</f>
        <v>156</v>
      </c>
      <c r="R57" s="146" t="e">
        <f>R59+R61+R62+R64</f>
        <v>#REF!</v>
      </c>
      <c r="S57" s="94"/>
      <c r="T57" s="94"/>
      <c r="U57" s="94"/>
      <c r="V57" s="94"/>
      <c r="W57" s="94"/>
      <c r="X57" s="94"/>
      <c r="Y57" s="94"/>
    </row>
    <row r="58" spans="1:25" s="110" customFormat="1" ht="34.5" hidden="1" customHeight="1" x14ac:dyDescent="0.25">
      <c r="A58" s="152"/>
      <c r="B58" s="142" t="s">
        <v>196</v>
      </c>
      <c r="C58" s="141" t="s">
        <v>200</v>
      </c>
      <c r="D58" s="142"/>
      <c r="E58" s="143">
        <f>E59</f>
        <v>234</v>
      </c>
      <c r="F58" s="143">
        <f t="shared" ref="F58:Q58" si="29">F59</f>
        <v>68</v>
      </c>
      <c r="G58" s="143">
        <f t="shared" si="29"/>
        <v>166</v>
      </c>
      <c r="H58" s="143">
        <f t="shared" si="29"/>
        <v>66</v>
      </c>
      <c r="I58" s="143">
        <f t="shared" si="29"/>
        <v>60</v>
      </c>
      <c r="J58" s="143"/>
      <c r="K58" s="143">
        <f t="shared" si="29"/>
        <v>40</v>
      </c>
      <c r="L58" s="143">
        <f t="shared" si="29"/>
        <v>0</v>
      </c>
      <c r="M58" s="143">
        <f t="shared" si="29"/>
        <v>52</v>
      </c>
      <c r="N58" s="143">
        <f t="shared" si="29"/>
        <v>60</v>
      </c>
      <c r="O58" s="143">
        <f t="shared" si="29"/>
        <v>54</v>
      </c>
      <c r="P58" s="143">
        <f t="shared" si="29"/>
        <v>0</v>
      </c>
      <c r="Q58" s="143">
        <f t="shared" si="29"/>
        <v>0</v>
      </c>
      <c r="R58" s="142"/>
      <c r="S58" s="95"/>
      <c r="T58" s="95"/>
      <c r="U58" s="95"/>
      <c r="V58" s="95"/>
      <c r="W58" s="95"/>
      <c r="X58" s="95"/>
      <c r="Y58" s="95"/>
    </row>
    <row r="59" spans="1:25" s="46" customFormat="1" ht="34.5" customHeight="1" x14ac:dyDescent="0.25">
      <c r="B59" s="50" t="s">
        <v>161</v>
      </c>
      <c r="C59" s="109" t="s">
        <v>163</v>
      </c>
      <c r="D59" s="100" t="s">
        <v>184</v>
      </c>
      <c r="E59" s="96">
        <f>G59+F59</f>
        <v>234</v>
      </c>
      <c r="F59" s="96">
        <v>68</v>
      </c>
      <c r="G59" s="96">
        <f>L59+M59+N59+O59+P59+Q59</f>
        <v>166</v>
      </c>
      <c r="H59" s="96">
        <f>G59-I59-K59</f>
        <v>66</v>
      </c>
      <c r="I59" s="96">
        <v>60</v>
      </c>
      <c r="J59" s="174">
        <v>15</v>
      </c>
      <c r="K59" s="96">
        <v>40</v>
      </c>
      <c r="L59" s="96">
        <v>0</v>
      </c>
      <c r="M59" s="96">
        <v>52</v>
      </c>
      <c r="N59" s="96">
        <v>60</v>
      </c>
      <c r="O59" s="96">
        <f>18*3</f>
        <v>54</v>
      </c>
      <c r="P59" s="96">
        <v>0</v>
      </c>
      <c r="Q59" s="96">
        <v>0</v>
      </c>
      <c r="R59" s="153"/>
      <c r="S59" s="94"/>
      <c r="T59" s="94"/>
      <c r="U59" s="94"/>
      <c r="V59" s="94"/>
      <c r="W59" s="94"/>
      <c r="X59" s="94"/>
      <c r="Y59" s="94"/>
    </row>
    <row r="60" spans="1:25" s="45" customFormat="1" ht="16.5" hidden="1" customHeight="1" x14ac:dyDescent="0.25">
      <c r="B60" s="50" t="s">
        <v>197</v>
      </c>
      <c r="C60" s="105" t="s">
        <v>201</v>
      </c>
      <c r="D60" s="100"/>
      <c r="E60" s="96">
        <f>E61</f>
        <v>160</v>
      </c>
      <c r="F60" s="96">
        <f t="shared" ref="F60:Q60" si="30">F61</f>
        <v>28</v>
      </c>
      <c r="G60" s="96">
        <f t="shared" si="30"/>
        <v>132</v>
      </c>
      <c r="H60" s="96">
        <f t="shared" si="30"/>
        <v>76</v>
      </c>
      <c r="I60" s="96">
        <f t="shared" si="30"/>
        <v>56</v>
      </c>
      <c r="J60" s="174"/>
      <c r="K60" s="96">
        <f t="shared" si="30"/>
        <v>0</v>
      </c>
      <c r="L60" s="96">
        <f t="shared" si="30"/>
        <v>0</v>
      </c>
      <c r="M60" s="96">
        <f t="shared" si="30"/>
        <v>0</v>
      </c>
      <c r="N60" s="96">
        <f t="shared" si="30"/>
        <v>0</v>
      </c>
      <c r="O60" s="96">
        <f t="shared" si="30"/>
        <v>72</v>
      </c>
      <c r="P60" s="96">
        <f t="shared" si="30"/>
        <v>60</v>
      </c>
      <c r="Q60" s="96">
        <f t="shared" si="30"/>
        <v>0</v>
      </c>
      <c r="S60" s="95"/>
      <c r="T60" s="95"/>
      <c r="U60" s="95"/>
      <c r="V60" s="95"/>
      <c r="W60" s="95"/>
      <c r="X60" s="95"/>
      <c r="Y60" s="95"/>
    </row>
    <row r="61" spans="1:25" s="46" customFormat="1" ht="15.95" customHeight="1" x14ac:dyDescent="0.25">
      <c r="B61" s="50" t="s">
        <v>162</v>
      </c>
      <c r="C61" s="105" t="s">
        <v>164</v>
      </c>
      <c r="D61" s="100" t="s">
        <v>181</v>
      </c>
      <c r="E61" s="96">
        <f>G61+F61</f>
        <v>160</v>
      </c>
      <c r="F61" s="96">
        <v>28</v>
      </c>
      <c r="G61" s="96">
        <f>L61+M61+N61+O61+P61+Q61</f>
        <v>132</v>
      </c>
      <c r="H61" s="96">
        <f>G61-I61-K61</f>
        <v>76</v>
      </c>
      <c r="I61" s="96">
        <v>56</v>
      </c>
      <c r="J61" s="174">
        <v>12</v>
      </c>
      <c r="K61" s="96"/>
      <c r="L61" s="96">
        <v>0</v>
      </c>
      <c r="M61" s="96">
        <v>0</v>
      </c>
      <c r="N61" s="96">
        <v>0</v>
      </c>
      <c r="O61" s="96">
        <v>72</v>
      </c>
      <c r="P61" s="96">
        <v>60</v>
      </c>
      <c r="Q61" s="96">
        <v>0</v>
      </c>
      <c r="R61" s="154"/>
      <c r="S61" s="94"/>
      <c r="T61" s="94"/>
      <c r="U61" s="94"/>
      <c r="V61" s="94"/>
      <c r="W61" s="94"/>
      <c r="X61" s="94"/>
      <c r="Y61" s="94"/>
    </row>
    <row r="62" spans="1:25" s="46" customFormat="1" ht="15.95" customHeight="1" x14ac:dyDescent="0.25">
      <c r="B62" s="52" t="s">
        <v>102</v>
      </c>
      <c r="C62" s="53" t="s">
        <v>99</v>
      </c>
      <c r="D62" s="54" t="s">
        <v>180</v>
      </c>
      <c r="E62" s="55">
        <f>G62+F62</f>
        <v>72</v>
      </c>
      <c r="F62" s="55"/>
      <c r="G62" s="55">
        <f>SUM(L62:Q62)</f>
        <v>72</v>
      </c>
      <c r="H62" s="55"/>
      <c r="I62" s="55"/>
      <c r="J62" s="55"/>
      <c r="K62" s="55"/>
      <c r="L62" s="55">
        <f>L63</f>
        <v>0</v>
      </c>
      <c r="M62" s="55">
        <f>M63</f>
        <v>0</v>
      </c>
      <c r="N62" s="55">
        <v>0</v>
      </c>
      <c r="O62" s="55">
        <v>72</v>
      </c>
      <c r="P62" s="55">
        <f>P63</f>
        <v>0</v>
      </c>
      <c r="Q62" s="55">
        <f>Q63</f>
        <v>0</v>
      </c>
      <c r="R62" s="49" t="e">
        <f>R63+#REF!+R65+R69</f>
        <v>#REF!</v>
      </c>
      <c r="S62" s="164"/>
      <c r="T62" s="94"/>
      <c r="U62" s="94"/>
      <c r="V62" s="94"/>
      <c r="W62" s="94"/>
      <c r="X62" s="94"/>
      <c r="Y62" s="94"/>
    </row>
    <row r="63" spans="1:25" s="46" customFormat="1" ht="23.25" hidden="1" customHeight="1" x14ac:dyDescent="0.25">
      <c r="B63" s="56"/>
      <c r="C63" s="57" t="s">
        <v>164</v>
      </c>
      <c r="D63" s="61"/>
      <c r="E63" s="58">
        <f>G63</f>
        <v>72</v>
      </c>
      <c r="F63" s="59"/>
      <c r="G63" s="59">
        <f>SUM(L63:Q63)</f>
        <v>72</v>
      </c>
      <c r="H63" s="21"/>
      <c r="I63" s="58"/>
      <c r="J63" s="58"/>
      <c r="K63" s="58"/>
      <c r="L63" s="58"/>
      <c r="M63" s="58"/>
      <c r="N63" s="58">
        <v>0</v>
      </c>
      <c r="O63" s="58">
        <v>72</v>
      </c>
      <c r="P63" s="58"/>
      <c r="Q63" s="58"/>
      <c r="R63" s="51"/>
      <c r="S63" s="94"/>
      <c r="T63" s="94"/>
      <c r="U63" s="94"/>
      <c r="V63" s="94"/>
      <c r="W63" s="94"/>
      <c r="X63" s="94"/>
      <c r="Y63" s="94"/>
    </row>
    <row r="64" spans="1:25" s="46" customFormat="1" ht="16.899999999999999" customHeight="1" x14ac:dyDescent="0.25">
      <c r="B64" s="62" t="s">
        <v>103</v>
      </c>
      <c r="C64" s="63" t="s">
        <v>101</v>
      </c>
      <c r="D64" s="64" t="s">
        <v>185</v>
      </c>
      <c r="E64" s="125">
        <f>SUM(L64:Q64)</f>
        <v>156</v>
      </c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130">
        <v>156</v>
      </c>
      <c r="R64" s="42" t="s">
        <v>87</v>
      </c>
      <c r="S64" s="94"/>
      <c r="T64" s="94"/>
      <c r="U64" s="94"/>
      <c r="V64" s="94"/>
      <c r="W64" s="94"/>
      <c r="X64" s="94"/>
      <c r="Y64" s="94"/>
    </row>
    <row r="65" spans="2:25" s="46" customFormat="1" ht="16.899999999999999" customHeight="1" x14ac:dyDescent="0.25">
      <c r="B65" s="155" t="s">
        <v>125</v>
      </c>
      <c r="C65" s="108" t="s">
        <v>149</v>
      </c>
      <c r="D65" s="146" t="s">
        <v>221</v>
      </c>
      <c r="E65" s="148">
        <f>E67+E69+E70+E73</f>
        <v>564</v>
      </c>
      <c r="F65" s="156">
        <f t="shared" ref="F65:Q65" si="31">F67+F69+F70+F73</f>
        <v>84</v>
      </c>
      <c r="G65" s="156">
        <f t="shared" si="31"/>
        <v>480</v>
      </c>
      <c r="H65" s="156">
        <f t="shared" si="31"/>
        <v>106</v>
      </c>
      <c r="I65" s="156">
        <f t="shared" si="31"/>
        <v>106</v>
      </c>
      <c r="J65" s="156">
        <f>J67+J69</f>
        <v>26</v>
      </c>
      <c r="K65" s="156">
        <f t="shared" si="31"/>
        <v>40</v>
      </c>
      <c r="L65" s="156">
        <f t="shared" si="31"/>
        <v>0</v>
      </c>
      <c r="M65" s="156">
        <f t="shared" si="31"/>
        <v>0</v>
      </c>
      <c r="N65" s="156">
        <f t="shared" si="31"/>
        <v>0</v>
      </c>
      <c r="O65" s="156">
        <f t="shared" si="31"/>
        <v>144</v>
      </c>
      <c r="P65" s="156">
        <f t="shared" si="31"/>
        <v>180</v>
      </c>
      <c r="Q65" s="156">
        <f t="shared" si="31"/>
        <v>156</v>
      </c>
      <c r="R65" s="157"/>
      <c r="S65" s="94"/>
      <c r="T65" s="94"/>
      <c r="U65" s="94"/>
      <c r="V65" s="94"/>
      <c r="W65" s="94"/>
      <c r="X65" s="94"/>
      <c r="Y65" s="94"/>
    </row>
    <row r="66" spans="2:25" s="110" customFormat="1" ht="16.5" hidden="1" customHeight="1" x14ac:dyDescent="0.25">
      <c r="B66" s="121" t="s">
        <v>196</v>
      </c>
      <c r="C66" s="105" t="s">
        <v>202</v>
      </c>
      <c r="D66" s="142"/>
      <c r="E66" s="143">
        <f>E67</f>
        <v>152</v>
      </c>
      <c r="F66" s="143">
        <f t="shared" ref="F66:Q66" si="32">F67</f>
        <v>28</v>
      </c>
      <c r="G66" s="143">
        <f t="shared" si="32"/>
        <v>124</v>
      </c>
      <c r="H66" s="143">
        <f t="shared" si="32"/>
        <v>58</v>
      </c>
      <c r="I66" s="143">
        <f t="shared" si="32"/>
        <v>66</v>
      </c>
      <c r="J66" s="143"/>
      <c r="K66" s="143">
        <f t="shared" si="32"/>
        <v>0</v>
      </c>
      <c r="L66" s="143">
        <f t="shared" si="32"/>
        <v>0</v>
      </c>
      <c r="M66" s="143">
        <f t="shared" si="32"/>
        <v>0</v>
      </c>
      <c r="N66" s="143">
        <f t="shared" si="32"/>
        <v>0</v>
      </c>
      <c r="O66" s="143">
        <f t="shared" si="32"/>
        <v>72</v>
      </c>
      <c r="P66" s="143">
        <f t="shared" si="32"/>
        <v>52</v>
      </c>
      <c r="Q66" s="143">
        <f t="shared" si="32"/>
        <v>0</v>
      </c>
      <c r="S66" s="95"/>
      <c r="T66" s="95"/>
      <c r="U66" s="95"/>
      <c r="V66" s="95"/>
      <c r="W66" s="95"/>
      <c r="X66" s="95"/>
      <c r="Y66" s="95"/>
    </row>
    <row r="67" spans="2:25" s="60" customFormat="1" ht="16.899999999999999" customHeight="1" x14ac:dyDescent="0.25">
      <c r="B67" s="149" t="s">
        <v>126</v>
      </c>
      <c r="C67" s="158" t="s">
        <v>165</v>
      </c>
      <c r="D67" s="150" t="s">
        <v>181</v>
      </c>
      <c r="E67" s="151">
        <f t="shared" ref="E67:E73" si="33">F67+G67</f>
        <v>152</v>
      </c>
      <c r="F67" s="151">
        <v>28</v>
      </c>
      <c r="G67" s="151">
        <f>L67+M67+N67+O67+P67+Q67</f>
        <v>124</v>
      </c>
      <c r="H67" s="151">
        <f>G67-I67</f>
        <v>58</v>
      </c>
      <c r="I67" s="151">
        <v>66</v>
      </c>
      <c r="J67" s="177">
        <v>12</v>
      </c>
      <c r="K67" s="151"/>
      <c r="L67" s="159">
        <v>0</v>
      </c>
      <c r="M67" s="159">
        <v>0</v>
      </c>
      <c r="N67" s="159">
        <v>0</v>
      </c>
      <c r="O67" s="159">
        <v>72</v>
      </c>
      <c r="P67" s="159">
        <v>52</v>
      </c>
      <c r="Q67" s="159">
        <f>SUM(Q69:Q69)</f>
        <v>0</v>
      </c>
      <c r="R67" s="160" t="s">
        <v>90</v>
      </c>
    </row>
    <row r="68" spans="2:25" s="60" customFormat="1" ht="30" hidden="1" customHeight="1" x14ac:dyDescent="0.25">
      <c r="B68" s="50" t="s">
        <v>197</v>
      </c>
      <c r="C68" s="109" t="s">
        <v>203</v>
      </c>
      <c r="D68" s="100"/>
      <c r="E68" s="96">
        <f>E69</f>
        <v>184</v>
      </c>
      <c r="F68" s="96">
        <f t="shared" ref="F68:Q68" si="34">F69</f>
        <v>56</v>
      </c>
      <c r="G68" s="96">
        <f t="shared" si="34"/>
        <v>128</v>
      </c>
      <c r="H68" s="96">
        <f t="shared" si="34"/>
        <v>48</v>
      </c>
      <c r="I68" s="96">
        <f t="shared" si="34"/>
        <v>40</v>
      </c>
      <c r="J68" s="174"/>
      <c r="K68" s="96">
        <f t="shared" si="34"/>
        <v>40</v>
      </c>
      <c r="L68" s="96">
        <f t="shared" si="34"/>
        <v>0</v>
      </c>
      <c r="M68" s="96">
        <f t="shared" si="34"/>
        <v>0</v>
      </c>
      <c r="N68" s="96">
        <f t="shared" si="34"/>
        <v>0</v>
      </c>
      <c r="O68" s="96">
        <f t="shared" si="34"/>
        <v>72</v>
      </c>
      <c r="P68" s="96">
        <f t="shared" si="34"/>
        <v>56</v>
      </c>
      <c r="Q68" s="96">
        <f t="shared" si="34"/>
        <v>0</v>
      </c>
      <c r="R68" s="42"/>
    </row>
    <row r="69" spans="2:25" s="46" customFormat="1" ht="30.75" customHeight="1" x14ac:dyDescent="0.25">
      <c r="B69" s="50" t="s">
        <v>127</v>
      </c>
      <c r="C69" s="109" t="s">
        <v>166</v>
      </c>
      <c r="D69" s="100" t="s">
        <v>181</v>
      </c>
      <c r="E69" s="96">
        <f t="shared" si="33"/>
        <v>184</v>
      </c>
      <c r="F69" s="96">
        <v>56</v>
      </c>
      <c r="G69" s="96">
        <f>L69+M69+N69+O69+P69+Q69</f>
        <v>128</v>
      </c>
      <c r="H69" s="96">
        <f>G69-K69-I69</f>
        <v>48</v>
      </c>
      <c r="I69" s="96">
        <v>40</v>
      </c>
      <c r="J69" s="174">
        <v>14</v>
      </c>
      <c r="K69" s="96">
        <v>40</v>
      </c>
      <c r="L69" s="51">
        <v>0</v>
      </c>
      <c r="M69" s="51">
        <v>0</v>
      </c>
      <c r="N69" s="51">
        <v>0</v>
      </c>
      <c r="O69" s="51">
        <v>72</v>
      </c>
      <c r="P69" s="51">
        <v>56</v>
      </c>
      <c r="Q69" s="51">
        <f>SUM(Q70:Q70)</f>
        <v>0</v>
      </c>
      <c r="R69" s="49" t="e">
        <f>#REF!+#REF!+#REF!</f>
        <v>#REF!</v>
      </c>
      <c r="S69" s="94"/>
      <c r="T69" s="94"/>
      <c r="U69" s="94"/>
      <c r="V69" s="94"/>
      <c r="W69" s="94"/>
      <c r="X69" s="94"/>
      <c r="Y69" s="94"/>
    </row>
    <row r="70" spans="2:25" s="46" customFormat="1" ht="15.95" customHeight="1" x14ac:dyDescent="0.25">
      <c r="B70" s="52" t="s">
        <v>105</v>
      </c>
      <c r="C70" s="53" t="s">
        <v>99</v>
      </c>
      <c r="D70" s="54" t="s">
        <v>178</v>
      </c>
      <c r="E70" s="55">
        <f t="shared" si="33"/>
        <v>72</v>
      </c>
      <c r="F70" s="55"/>
      <c r="G70" s="55">
        <f>SUM(L70:Q70)</f>
        <v>72</v>
      </c>
      <c r="H70" s="55"/>
      <c r="I70" s="55"/>
      <c r="J70" s="55"/>
      <c r="K70" s="55"/>
      <c r="L70" s="55">
        <v>0</v>
      </c>
      <c r="M70" s="55">
        <v>0</v>
      </c>
      <c r="N70" s="55">
        <f>N71+N72</f>
        <v>0</v>
      </c>
      <c r="O70" s="55">
        <f>O71+O72</f>
        <v>0</v>
      </c>
      <c r="P70" s="55">
        <f>P71+P72</f>
        <v>72</v>
      </c>
      <c r="Q70" s="55">
        <f>Q71+Q72</f>
        <v>0</v>
      </c>
      <c r="R70" s="51"/>
      <c r="S70" s="163"/>
      <c r="T70" s="94"/>
      <c r="U70" s="94"/>
      <c r="V70" s="94"/>
      <c r="W70" s="94"/>
      <c r="X70" s="94"/>
      <c r="Y70" s="94"/>
    </row>
    <row r="71" spans="2:25" ht="35.25" hidden="1" customHeight="1" x14ac:dyDescent="0.25">
      <c r="B71" s="56"/>
      <c r="C71" s="57" t="s">
        <v>166</v>
      </c>
      <c r="D71" s="61"/>
      <c r="E71" s="56">
        <f t="shared" si="33"/>
        <v>72</v>
      </c>
      <c r="F71" s="59"/>
      <c r="G71" s="59">
        <f>SUM(L71:Q71)</f>
        <v>72</v>
      </c>
      <c r="H71" s="21"/>
      <c r="I71" s="58"/>
      <c r="J71" s="58"/>
      <c r="K71" s="58"/>
      <c r="L71" s="58">
        <v>0</v>
      </c>
      <c r="M71" s="58">
        <v>0</v>
      </c>
      <c r="N71" s="58">
        <v>0</v>
      </c>
      <c r="O71" s="58">
        <v>0</v>
      </c>
      <c r="P71" s="58">
        <v>72</v>
      </c>
      <c r="Q71" s="58">
        <v>0</v>
      </c>
      <c r="R71" s="45" t="s">
        <v>96</v>
      </c>
      <c r="S71" s="94"/>
      <c r="T71" s="94"/>
      <c r="U71" s="94"/>
      <c r="V71" s="94"/>
      <c r="W71" s="94"/>
      <c r="X71" s="94"/>
      <c r="Y71" s="94"/>
    </row>
    <row r="72" spans="2:25" s="46" customFormat="1" ht="7.5" hidden="1" customHeight="1" x14ac:dyDescent="0.25">
      <c r="B72" s="56"/>
      <c r="C72" s="57"/>
      <c r="D72" s="61"/>
      <c r="E72" s="114">
        <f t="shared" si="33"/>
        <v>0</v>
      </c>
      <c r="F72" s="59"/>
      <c r="G72" s="59">
        <f>SUM(L72:Q72)</f>
        <v>0</v>
      </c>
      <c r="H72" s="21"/>
      <c r="I72" s="58"/>
      <c r="J72" s="58"/>
      <c r="K72" s="58"/>
      <c r="L72" s="58">
        <v>0</v>
      </c>
      <c r="M72" s="58">
        <v>0</v>
      </c>
      <c r="N72" s="58">
        <v>0</v>
      </c>
      <c r="O72" s="58">
        <v>0</v>
      </c>
      <c r="P72" s="58"/>
      <c r="Q72" s="58"/>
      <c r="R72" s="45" t="s">
        <v>96</v>
      </c>
      <c r="S72" s="94"/>
      <c r="T72" s="94"/>
      <c r="U72" s="94"/>
      <c r="V72" s="94"/>
      <c r="W72" s="94"/>
      <c r="X72" s="94"/>
      <c r="Y72" s="94"/>
    </row>
    <row r="73" spans="2:25" s="46" customFormat="1" ht="15.95" customHeight="1" x14ac:dyDescent="0.25">
      <c r="B73" s="62" t="s">
        <v>167</v>
      </c>
      <c r="C73" s="63" t="s">
        <v>101</v>
      </c>
      <c r="D73" s="64" t="s">
        <v>185</v>
      </c>
      <c r="E73" s="62">
        <f t="shared" si="33"/>
        <v>156</v>
      </c>
      <c r="F73" s="66"/>
      <c r="G73" s="66">
        <f>SUM(L73:Q73)</f>
        <v>156</v>
      </c>
      <c r="H73" s="65"/>
      <c r="I73" s="65"/>
      <c r="J73" s="65"/>
      <c r="K73" s="65"/>
      <c r="L73" s="65">
        <v>0</v>
      </c>
      <c r="M73" s="65">
        <v>0</v>
      </c>
      <c r="N73" s="65">
        <v>0</v>
      </c>
      <c r="O73" s="65">
        <v>0</v>
      </c>
      <c r="P73" s="65">
        <v>0</v>
      </c>
      <c r="Q73" s="65">
        <v>156</v>
      </c>
      <c r="R73" s="45"/>
      <c r="S73" s="94"/>
      <c r="T73" s="94"/>
      <c r="U73" s="94"/>
      <c r="V73" s="94"/>
      <c r="W73" s="94"/>
      <c r="X73" s="94"/>
      <c r="Y73" s="94"/>
    </row>
    <row r="74" spans="2:25" s="60" customFormat="1" ht="37.5" customHeight="1" x14ac:dyDescent="0.25">
      <c r="B74" s="67" t="s">
        <v>150</v>
      </c>
      <c r="C74" s="119" t="s">
        <v>175</v>
      </c>
      <c r="D74" s="67" t="s">
        <v>220</v>
      </c>
      <c r="E74" s="48">
        <f>E76+E77+E78</f>
        <v>164</v>
      </c>
      <c r="F74" s="49">
        <f t="shared" ref="F74:P74" si="35">F76+F77+F78</f>
        <v>0</v>
      </c>
      <c r="G74" s="49">
        <f>G76+G77+G78</f>
        <v>164</v>
      </c>
      <c r="H74" s="49">
        <f t="shared" si="35"/>
        <v>6</v>
      </c>
      <c r="I74" s="49">
        <f t="shared" si="35"/>
        <v>50</v>
      </c>
      <c r="J74" s="49">
        <f>J76</f>
        <v>7</v>
      </c>
      <c r="K74" s="49">
        <f t="shared" si="35"/>
        <v>0</v>
      </c>
      <c r="L74" s="49">
        <f t="shared" si="35"/>
        <v>0</v>
      </c>
      <c r="M74" s="49">
        <f t="shared" si="35"/>
        <v>0</v>
      </c>
      <c r="N74" s="49">
        <f t="shared" si="35"/>
        <v>92</v>
      </c>
      <c r="O74" s="49">
        <f t="shared" si="35"/>
        <v>72</v>
      </c>
      <c r="P74" s="49">
        <f t="shared" si="35"/>
        <v>0</v>
      </c>
      <c r="Q74" s="49">
        <f>Q76+Q77+Q78</f>
        <v>0</v>
      </c>
      <c r="R74" s="42"/>
    </row>
    <row r="75" spans="2:25" s="161" customFormat="1" ht="32.25" hidden="1" customHeight="1" x14ac:dyDescent="0.25">
      <c r="B75" s="121" t="s">
        <v>196</v>
      </c>
      <c r="C75" s="109" t="s">
        <v>204</v>
      </c>
      <c r="D75" s="121"/>
      <c r="E75" s="142" t="s">
        <v>205</v>
      </c>
      <c r="F75" s="123">
        <v>0</v>
      </c>
      <c r="G75" s="123">
        <v>56</v>
      </c>
      <c r="H75" s="123">
        <v>6</v>
      </c>
      <c r="I75" s="123">
        <v>50</v>
      </c>
      <c r="J75" s="123"/>
      <c r="K75" s="123"/>
      <c r="L75" s="123">
        <v>0</v>
      </c>
      <c r="M75" s="123">
        <v>0</v>
      </c>
      <c r="N75" s="123">
        <v>56</v>
      </c>
      <c r="O75" s="123">
        <v>0</v>
      </c>
      <c r="P75" s="123">
        <v>0</v>
      </c>
      <c r="Q75" s="123">
        <v>0</v>
      </c>
      <c r="R75" s="110"/>
      <c r="S75" s="60"/>
      <c r="T75" s="60"/>
      <c r="U75" s="60"/>
      <c r="V75" s="60"/>
      <c r="W75" s="60"/>
      <c r="X75" s="60"/>
      <c r="Y75" s="60"/>
    </row>
    <row r="76" spans="2:25" s="60" customFormat="1" ht="32.25" customHeight="1" x14ac:dyDescent="0.25">
      <c r="B76" s="121" t="s">
        <v>174</v>
      </c>
      <c r="C76" s="120" t="s">
        <v>176</v>
      </c>
      <c r="D76" s="122" t="s">
        <v>183</v>
      </c>
      <c r="E76" s="96">
        <f>F76+G76</f>
        <v>56</v>
      </c>
      <c r="F76" s="123">
        <v>0</v>
      </c>
      <c r="G76" s="123">
        <f>P76+Q76+O76+N76+M76+L76</f>
        <v>56</v>
      </c>
      <c r="H76" s="123">
        <f>G76-I76</f>
        <v>6</v>
      </c>
      <c r="I76" s="123">
        <v>50</v>
      </c>
      <c r="J76" s="123">
        <v>7</v>
      </c>
      <c r="K76" s="123"/>
      <c r="L76" s="123">
        <v>0</v>
      </c>
      <c r="M76" s="123">
        <v>0</v>
      </c>
      <c r="N76" s="123">
        <v>56</v>
      </c>
      <c r="O76" s="123">
        <v>0</v>
      </c>
      <c r="P76" s="123">
        <v>0</v>
      </c>
      <c r="Q76" s="123">
        <v>0</v>
      </c>
      <c r="R76" s="42"/>
    </row>
    <row r="77" spans="2:25" s="46" customFormat="1" ht="15.95" customHeight="1" x14ac:dyDescent="0.25">
      <c r="B77" s="52" t="s">
        <v>105</v>
      </c>
      <c r="C77" s="53" t="s">
        <v>99</v>
      </c>
      <c r="D77" s="54" t="s">
        <v>183</v>
      </c>
      <c r="E77" s="124">
        <f>F77+G77</f>
        <v>36</v>
      </c>
      <c r="F77" s="55"/>
      <c r="G77" s="55">
        <f>SUM(L77:Q77)</f>
        <v>36</v>
      </c>
      <c r="H77" s="55"/>
      <c r="I77" s="55"/>
      <c r="J77" s="55"/>
      <c r="K77" s="55"/>
      <c r="L77" s="55">
        <v>0</v>
      </c>
      <c r="M77" s="55">
        <v>0</v>
      </c>
      <c r="N77" s="55">
        <v>36</v>
      </c>
      <c r="O77" s="55">
        <v>0</v>
      </c>
      <c r="P77" s="55">
        <v>0</v>
      </c>
      <c r="Q77" s="55">
        <v>0</v>
      </c>
      <c r="R77" s="51"/>
      <c r="S77" s="164"/>
      <c r="T77" s="94"/>
      <c r="U77" s="94"/>
      <c r="V77" s="94"/>
      <c r="W77" s="94"/>
      <c r="X77" s="94"/>
      <c r="Y77" s="94"/>
    </row>
    <row r="78" spans="2:25" s="60" customFormat="1" ht="16.899999999999999" customHeight="1" x14ac:dyDescent="0.25">
      <c r="B78" s="62" t="s">
        <v>169</v>
      </c>
      <c r="C78" s="63" t="s">
        <v>101</v>
      </c>
      <c r="D78" s="64" t="s">
        <v>180</v>
      </c>
      <c r="E78" s="125">
        <f>F78+G78</f>
        <v>72</v>
      </c>
      <c r="F78" s="66"/>
      <c r="G78" s="66">
        <f t="shared" ref="G78" si="36">SUM(L78:Q78)</f>
        <v>72</v>
      </c>
      <c r="H78" s="65"/>
      <c r="I78" s="65"/>
      <c r="J78" s="65"/>
      <c r="K78" s="65"/>
      <c r="L78" s="65">
        <v>0</v>
      </c>
      <c r="M78" s="65">
        <v>0</v>
      </c>
      <c r="N78" s="65">
        <v>0</v>
      </c>
      <c r="O78" s="65">
        <v>72</v>
      </c>
      <c r="P78" s="65">
        <v>0</v>
      </c>
      <c r="Q78" s="65">
        <v>0</v>
      </c>
      <c r="R78" s="42" t="s">
        <v>90</v>
      </c>
    </row>
    <row r="79" spans="2:25" s="168" customFormat="1" ht="16.899999999999999" customHeight="1" x14ac:dyDescent="0.25">
      <c r="B79" s="101" t="s">
        <v>230</v>
      </c>
      <c r="C79" s="169"/>
      <c r="D79" s="103"/>
      <c r="E79" s="170"/>
      <c r="F79" s="171"/>
      <c r="G79" s="171"/>
      <c r="H79" s="172"/>
      <c r="I79" s="172"/>
      <c r="J79" s="172"/>
      <c r="K79" s="172"/>
      <c r="L79" s="172">
        <v>72</v>
      </c>
      <c r="M79" s="172">
        <v>324</v>
      </c>
      <c r="N79" s="172">
        <v>72</v>
      </c>
      <c r="O79" s="172">
        <v>288</v>
      </c>
      <c r="P79" s="172">
        <v>72</v>
      </c>
      <c r="Q79" s="172"/>
      <c r="R79" s="152"/>
    </row>
    <row r="80" spans="2:25" s="168" customFormat="1" ht="16.899999999999999" customHeight="1" x14ac:dyDescent="0.25">
      <c r="B80" s="30" t="s">
        <v>108</v>
      </c>
      <c r="C80" s="97" t="s">
        <v>135</v>
      </c>
      <c r="D80" s="76"/>
      <c r="E80" s="76">
        <f>F80+G80</f>
        <v>180</v>
      </c>
      <c r="F80" s="76">
        <v>0</v>
      </c>
      <c r="G80" s="76">
        <v>180</v>
      </c>
      <c r="H80" s="76"/>
      <c r="I80" s="76"/>
      <c r="J80" s="76"/>
      <c r="K80" s="76"/>
      <c r="L80" s="76"/>
      <c r="M80" s="76">
        <v>36</v>
      </c>
      <c r="N80" s="76">
        <v>36</v>
      </c>
      <c r="O80" s="76">
        <v>36</v>
      </c>
      <c r="P80" s="76">
        <v>36</v>
      </c>
      <c r="Q80" s="76">
        <v>36</v>
      </c>
      <c r="R80" s="152"/>
    </row>
    <row r="81" spans="1:25" s="168" customFormat="1" ht="16.899999999999999" customHeight="1" x14ac:dyDescent="0.25">
      <c r="B81" s="71" t="s">
        <v>106</v>
      </c>
      <c r="C81" s="72" t="s">
        <v>121</v>
      </c>
      <c r="D81" s="73" t="s">
        <v>185</v>
      </c>
      <c r="E81" s="74">
        <f>F81+G81</f>
        <v>144</v>
      </c>
      <c r="F81" s="75"/>
      <c r="G81" s="74">
        <v>144</v>
      </c>
      <c r="H81" s="74"/>
      <c r="I81" s="74"/>
      <c r="J81" s="74"/>
      <c r="K81" s="74"/>
      <c r="L81" s="74">
        <v>0</v>
      </c>
      <c r="M81" s="74">
        <v>0</v>
      </c>
      <c r="N81" s="74">
        <v>0</v>
      </c>
      <c r="O81" s="74">
        <v>0</v>
      </c>
      <c r="P81" s="74">
        <v>0</v>
      </c>
      <c r="Q81" s="74">
        <v>144</v>
      </c>
      <c r="R81" s="152"/>
    </row>
    <row r="82" spans="1:25" s="168" customFormat="1" ht="16.899999999999999" customHeight="1" x14ac:dyDescent="0.25">
      <c r="B82" s="30" t="s">
        <v>109</v>
      </c>
      <c r="C82" s="97" t="s">
        <v>120</v>
      </c>
      <c r="D82" s="76"/>
      <c r="E82" s="76">
        <f>F82+G82</f>
        <v>216</v>
      </c>
      <c r="F82" s="76">
        <v>0</v>
      </c>
      <c r="G82" s="76">
        <v>216</v>
      </c>
      <c r="H82" s="76"/>
      <c r="I82" s="76"/>
      <c r="J82" s="76"/>
      <c r="K82" s="76"/>
      <c r="L82" s="76"/>
      <c r="M82" s="76"/>
      <c r="N82" s="76"/>
      <c r="O82" s="76"/>
      <c r="P82" s="76"/>
      <c r="Q82" s="76">
        <v>216</v>
      </c>
      <c r="R82" s="152"/>
    </row>
    <row r="83" spans="1:25" s="60" customFormat="1" ht="16.899999999999999" customHeight="1" x14ac:dyDescent="0.25">
      <c r="B83" s="69"/>
      <c r="C83" s="173" t="s">
        <v>110</v>
      </c>
      <c r="D83" s="70" t="s">
        <v>231</v>
      </c>
      <c r="E83" s="115">
        <f>E27+E24+E19+E80+E81+E82</f>
        <v>4464</v>
      </c>
      <c r="F83" s="115">
        <f>F27+F24+F19</f>
        <v>336</v>
      </c>
      <c r="G83" s="115">
        <f>G27+G24+G19+G80+G81+G82</f>
        <v>3972</v>
      </c>
      <c r="H83" s="115">
        <f t="shared" ref="H83:Q83" si="37">H27+H24+H19</f>
        <v>893</v>
      </c>
      <c r="I83" s="115">
        <f t="shared" si="37"/>
        <v>1404</v>
      </c>
      <c r="J83" s="115">
        <f t="shared" si="37"/>
        <v>300</v>
      </c>
      <c r="K83" s="115">
        <f t="shared" si="37"/>
        <v>80</v>
      </c>
      <c r="L83" s="115">
        <f t="shared" si="37"/>
        <v>544</v>
      </c>
      <c r="M83" s="115">
        <f t="shared" si="37"/>
        <v>744</v>
      </c>
      <c r="N83" s="115">
        <f t="shared" si="37"/>
        <v>520</v>
      </c>
      <c r="O83" s="115">
        <f t="shared" si="37"/>
        <v>792</v>
      </c>
      <c r="P83" s="115">
        <f t="shared" si="37"/>
        <v>520</v>
      </c>
      <c r="Q83" s="115">
        <f t="shared" si="37"/>
        <v>468</v>
      </c>
      <c r="R83" s="44" t="s">
        <v>84</v>
      </c>
      <c r="S83" s="187"/>
    </row>
    <row r="84" spans="1:25" s="46" customFormat="1" ht="16.5" customHeight="1" x14ac:dyDescent="0.25">
      <c r="A84" s="60"/>
      <c r="B84" s="194" t="s">
        <v>132</v>
      </c>
      <c r="C84" s="195"/>
      <c r="D84" s="195"/>
      <c r="E84" s="195"/>
      <c r="F84" s="196"/>
      <c r="G84" s="203" t="s">
        <v>110</v>
      </c>
      <c r="H84" s="188" t="s">
        <v>111</v>
      </c>
      <c r="I84" s="188"/>
      <c r="J84" s="188"/>
      <c r="K84" s="189"/>
      <c r="L84" s="21">
        <f t="shared" ref="L84:Q84" si="38">L47+L48+L50+L51+L52+L59+L61+L67+L69+L76+L28+L24+L19</f>
        <v>544</v>
      </c>
      <c r="M84" s="21">
        <f t="shared" si="38"/>
        <v>672</v>
      </c>
      <c r="N84" s="21">
        <f t="shared" si="38"/>
        <v>448</v>
      </c>
      <c r="O84" s="21">
        <f t="shared" si="38"/>
        <v>576</v>
      </c>
      <c r="P84" s="21">
        <f t="shared" si="38"/>
        <v>448</v>
      </c>
      <c r="Q84" s="21">
        <f t="shared" si="38"/>
        <v>0</v>
      </c>
      <c r="R84" s="42"/>
      <c r="S84" s="94"/>
      <c r="T84" s="94"/>
      <c r="U84" s="94"/>
      <c r="V84" s="94"/>
      <c r="W84" s="94"/>
      <c r="X84" s="94"/>
      <c r="Y84" s="94"/>
    </row>
    <row r="85" spans="1:25" s="94" customFormat="1" ht="16.899999999999999" customHeight="1" x14ac:dyDescent="0.25">
      <c r="A85" s="60"/>
      <c r="B85" s="197"/>
      <c r="C85" s="198"/>
      <c r="D85" s="198"/>
      <c r="E85" s="198"/>
      <c r="F85" s="199"/>
      <c r="G85" s="204"/>
      <c r="H85" s="206" t="s">
        <v>112</v>
      </c>
      <c r="I85" s="188"/>
      <c r="J85" s="188"/>
      <c r="K85" s="189"/>
      <c r="L85" s="21">
        <f>L14*4</f>
        <v>68</v>
      </c>
      <c r="M85" s="21">
        <f>M14*4</f>
        <v>84</v>
      </c>
      <c r="N85" s="21">
        <f>N14*4</f>
        <v>56</v>
      </c>
      <c r="O85" s="21">
        <f>O14*4</f>
        <v>72</v>
      </c>
      <c r="P85" s="21">
        <f>P14*4</f>
        <v>56</v>
      </c>
      <c r="Q85" s="21">
        <v>0</v>
      </c>
      <c r="R85" s="21">
        <f>R14*4</f>
        <v>0</v>
      </c>
    </row>
    <row r="86" spans="1:25" s="94" customFormat="1" ht="16.899999999999999" customHeight="1" x14ac:dyDescent="0.25">
      <c r="A86" s="60"/>
      <c r="B86" s="200"/>
      <c r="C86" s="201"/>
      <c r="D86" s="201"/>
      <c r="E86" s="201"/>
      <c r="F86" s="202"/>
      <c r="G86" s="204"/>
      <c r="H86" s="188" t="s">
        <v>113</v>
      </c>
      <c r="I86" s="188"/>
      <c r="J86" s="188"/>
      <c r="K86" s="189"/>
      <c r="L86" s="21">
        <f t="shared" ref="L86:Q86" si="39">L53+L62+L70+L77</f>
        <v>0</v>
      </c>
      <c r="M86" s="21">
        <f t="shared" si="39"/>
        <v>72</v>
      </c>
      <c r="N86" s="21">
        <f t="shared" si="39"/>
        <v>72</v>
      </c>
      <c r="O86" s="21">
        <f t="shared" si="39"/>
        <v>144</v>
      </c>
      <c r="P86" s="21">
        <f t="shared" si="39"/>
        <v>72</v>
      </c>
      <c r="Q86" s="21">
        <f t="shared" si="39"/>
        <v>0</v>
      </c>
      <c r="R86" s="95"/>
    </row>
    <row r="87" spans="1:25" s="94" customFormat="1" ht="16.899999999999999" customHeight="1" x14ac:dyDescent="0.25">
      <c r="A87" s="60"/>
      <c r="B87" s="207" t="s">
        <v>227</v>
      </c>
      <c r="C87" s="208"/>
      <c r="D87" s="208"/>
      <c r="E87" s="208"/>
      <c r="F87" s="209"/>
      <c r="G87" s="204"/>
      <c r="H87" s="188" t="s">
        <v>114</v>
      </c>
      <c r="I87" s="188"/>
      <c r="J87" s="188"/>
      <c r="K87" s="189"/>
      <c r="L87" s="118">
        <f t="shared" ref="L87:Q87" si="40">L78+L73+L64+L56</f>
        <v>0</v>
      </c>
      <c r="M87" s="118">
        <f t="shared" si="40"/>
        <v>0</v>
      </c>
      <c r="N87" s="118">
        <f t="shared" si="40"/>
        <v>0</v>
      </c>
      <c r="O87" s="118">
        <f t="shared" si="40"/>
        <v>72</v>
      </c>
      <c r="P87" s="118">
        <f t="shared" si="40"/>
        <v>0</v>
      </c>
      <c r="Q87" s="118">
        <f t="shared" si="40"/>
        <v>468</v>
      </c>
      <c r="R87" s="95"/>
    </row>
    <row r="88" spans="1:25" s="60" customFormat="1" ht="16.899999999999999" customHeight="1" x14ac:dyDescent="0.25">
      <c r="A88" s="78"/>
      <c r="B88" s="210"/>
      <c r="C88" s="211"/>
      <c r="D88" s="211"/>
      <c r="E88" s="211"/>
      <c r="F88" s="212"/>
      <c r="G88" s="204"/>
      <c r="H88" s="216" t="s">
        <v>115</v>
      </c>
      <c r="I88" s="216"/>
      <c r="J88" s="216"/>
      <c r="K88" s="217"/>
      <c r="L88" s="21">
        <f t="shared" ref="L88:Q88" si="41">L81</f>
        <v>0</v>
      </c>
      <c r="M88" s="21">
        <f t="shared" si="41"/>
        <v>0</v>
      </c>
      <c r="N88" s="21">
        <f t="shared" si="41"/>
        <v>0</v>
      </c>
      <c r="O88" s="21">
        <f t="shared" si="41"/>
        <v>0</v>
      </c>
      <c r="P88" s="21">
        <f t="shared" si="41"/>
        <v>0</v>
      </c>
      <c r="Q88" s="79">
        <f t="shared" si="41"/>
        <v>144</v>
      </c>
      <c r="R88" s="42"/>
    </row>
    <row r="89" spans="1:25" s="60" customFormat="1" ht="16.899999999999999" customHeight="1" x14ac:dyDescent="0.25">
      <c r="A89" s="78"/>
      <c r="B89" s="210"/>
      <c r="C89" s="211"/>
      <c r="D89" s="211"/>
      <c r="E89" s="211"/>
      <c r="F89" s="212"/>
      <c r="G89" s="204"/>
      <c r="H89" s="216"/>
      <c r="I89" s="216"/>
      <c r="J89" s="216"/>
      <c r="K89" s="217"/>
      <c r="L89" s="84">
        <f t="shared" ref="L89:Q89" si="42">SUM(L84:L88)</f>
        <v>612</v>
      </c>
      <c r="M89" s="84">
        <f t="shared" si="42"/>
        <v>828</v>
      </c>
      <c r="N89" s="84">
        <f t="shared" si="42"/>
        <v>576</v>
      </c>
      <c r="O89" s="84">
        <f t="shared" si="42"/>
        <v>864</v>
      </c>
      <c r="P89" s="84">
        <f t="shared" si="42"/>
        <v>576</v>
      </c>
      <c r="Q89" s="84">
        <f t="shared" si="42"/>
        <v>612</v>
      </c>
      <c r="R89" s="42"/>
    </row>
    <row r="90" spans="1:25" s="60" customFormat="1" ht="16.899999999999999" customHeight="1" x14ac:dyDescent="0.25">
      <c r="A90" s="78"/>
      <c r="B90" s="210"/>
      <c r="C90" s="211"/>
      <c r="D90" s="211"/>
      <c r="E90" s="211"/>
      <c r="F90" s="212"/>
      <c r="G90" s="204"/>
      <c r="H90" s="188" t="s">
        <v>116</v>
      </c>
      <c r="I90" s="188"/>
      <c r="J90" s="188"/>
      <c r="K90" s="189"/>
      <c r="L90" s="21">
        <v>0</v>
      </c>
      <c r="M90" s="175">
        <v>3</v>
      </c>
      <c r="N90" s="175">
        <v>2</v>
      </c>
      <c r="O90" s="175">
        <v>4</v>
      </c>
      <c r="P90" s="175">
        <v>3</v>
      </c>
      <c r="Q90" s="176">
        <v>3</v>
      </c>
      <c r="R90" s="42"/>
    </row>
    <row r="91" spans="1:25" s="60" customFormat="1" ht="16.899999999999999" customHeight="1" x14ac:dyDescent="0.25">
      <c r="A91" s="17"/>
      <c r="B91" s="210"/>
      <c r="C91" s="211"/>
      <c r="D91" s="211"/>
      <c r="E91" s="211"/>
      <c r="F91" s="212"/>
      <c r="G91" s="204"/>
      <c r="H91" s="188" t="s">
        <v>117</v>
      </c>
      <c r="I91" s="188"/>
      <c r="J91" s="188"/>
      <c r="K91" s="189"/>
      <c r="L91" s="175">
        <v>5</v>
      </c>
      <c r="M91" s="175">
        <v>4</v>
      </c>
      <c r="N91" s="175">
        <v>6</v>
      </c>
      <c r="O91" s="175">
        <v>4</v>
      </c>
      <c r="P91" s="175">
        <v>8</v>
      </c>
      <c r="Q91" s="176">
        <v>2</v>
      </c>
      <c r="R91" s="43"/>
    </row>
    <row r="92" spans="1:25" s="60" customFormat="1" ht="16.899999999999999" customHeight="1" x14ac:dyDescent="0.25">
      <c r="A92" s="17"/>
      <c r="B92" s="210"/>
      <c r="C92" s="211"/>
      <c r="D92" s="211"/>
      <c r="E92" s="211"/>
      <c r="F92" s="212"/>
      <c r="G92" s="204"/>
      <c r="H92" s="188" t="s">
        <v>118</v>
      </c>
      <c r="I92" s="188"/>
      <c r="J92" s="188"/>
      <c r="K92" s="189"/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79">
        <v>0</v>
      </c>
      <c r="R92" s="43"/>
    </row>
    <row r="93" spans="1:25" s="78" customFormat="1" ht="16.899999999999999" customHeight="1" x14ac:dyDescent="0.25">
      <c r="A93" s="17"/>
      <c r="B93" s="213"/>
      <c r="C93" s="214"/>
      <c r="D93" s="214"/>
      <c r="E93" s="214"/>
      <c r="F93" s="215"/>
      <c r="G93" s="205"/>
      <c r="H93" s="190"/>
      <c r="I93" s="191"/>
      <c r="J93" s="191"/>
      <c r="K93" s="192"/>
      <c r="L93" s="23">
        <f t="shared" ref="L93:Q93" si="43">SUM(L90:L92)</f>
        <v>5</v>
      </c>
      <c r="M93" s="23">
        <f t="shared" si="43"/>
        <v>7</v>
      </c>
      <c r="N93" s="23">
        <f t="shared" si="43"/>
        <v>8</v>
      </c>
      <c r="O93" s="23">
        <f t="shared" si="43"/>
        <v>8</v>
      </c>
      <c r="P93" s="23">
        <f t="shared" si="43"/>
        <v>11</v>
      </c>
      <c r="Q93" s="23">
        <f t="shared" si="43"/>
        <v>5</v>
      </c>
      <c r="R93" s="77"/>
    </row>
    <row r="94" spans="1:25" s="78" customFormat="1" ht="24" customHeight="1" x14ac:dyDescent="0.25">
      <c r="A94" s="17"/>
      <c r="B94" s="85"/>
      <c r="C94" s="193"/>
      <c r="D94" s="193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77"/>
    </row>
    <row r="95" spans="1:25" s="78" customFormat="1" ht="24" customHeight="1" x14ac:dyDescent="0.25">
      <c r="A95" s="17"/>
      <c r="B95" s="85"/>
      <c r="C95" s="86"/>
      <c r="D95" s="85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93"/>
    </row>
    <row r="96" spans="1:25" ht="14.1" customHeight="1" x14ac:dyDescent="0.25"/>
    <row r="97" spans="18:19" ht="16.5" customHeight="1" x14ac:dyDescent="0.25"/>
    <row r="98" spans="18:19" ht="14.1" customHeight="1" x14ac:dyDescent="0.25">
      <c r="S98" s="80"/>
    </row>
    <row r="99" spans="18:19" ht="14.1" customHeight="1" x14ac:dyDescent="0.25">
      <c r="R99" s="82" t="e">
        <f>#REF!+#REF!</f>
        <v>#REF!</v>
      </c>
    </row>
    <row r="100" spans="18:19" ht="14.1" customHeight="1" x14ac:dyDescent="0.25"/>
    <row r="101" spans="18:19" ht="14.1" customHeight="1" x14ac:dyDescent="0.25">
      <c r="R101" s="83" t="e">
        <f>SUM(R96:R100)</f>
        <v>#REF!</v>
      </c>
    </row>
    <row r="102" spans="18:19" ht="14.1" customHeight="1" x14ac:dyDescent="0.25"/>
    <row r="103" spans="18:19" ht="14.1" customHeight="1" x14ac:dyDescent="0.25"/>
    <row r="104" spans="18:19" ht="14.1" customHeight="1" x14ac:dyDescent="0.25"/>
    <row r="105" spans="18:19" x14ac:dyDescent="0.25">
      <c r="R105" s="23">
        <f>SUM(R102:R104)</f>
        <v>0</v>
      </c>
    </row>
  </sheetData>
  <mergeCells count="39">
    <mergeCell ref="D4:P4"/>
    <mergeCell ref="F7:K7"/>
    <mergeCell ref="N7:O7"/>
    <mergeCell ref="G8:K8"/>
    <mergeCell ref="N8:O8"/>
    <mergeCell ref="A9:K9"/>
    <mergeCell ref="B10:Q10"/>
    <mergeCell ref="B11:B16"/>
    <mergeCell ref="C11:C16"/>
    <mergeCell ref="D11:D16"/>
    <mergeCell ref="E11:K11"/>
    <mergeCell ref="L11:Q11"/>
    <mergeCell ref="H14:H16"/>
    <mergeCell ref="I14:I16"/>
    <mergeCell ref="K14:K16"/>
    <mergeCell ref="R11:R18"/>
    <mergeCell ref="E12:E16"/>
    <mergeCell ref="F12:F16"/>
    <mergeCell ref="G12:K12"/>
    <mergeCell ref="L12:M12"/>
    <mergeCell ref="N12:O12"/>
    <mergeCell ref="P12:Q12"/>
    <mergeCell ref="G13:G16"/>
    <mergeCell ref="H13:K13"/>
    <mergeCell ref="J14:J16"/>
    <mergeCell ref="H91:K91"/>
    <mergeCell ref="H92:K92"/>
    <mergeCell ref="H93:K93"/>
    <mergeCell ref="C94:D94"/>
    <mergeCell ref="B84:F86"/>
    <mergeCell ref="G84:G93"/>
    <mergeCell ref="H84:K84"/>
    <mergeCell ref="H85:K85"/>
    <mergeCell ref="H86:K86"/>
    <mergeCell ref="B87:F93"/>
    <mergeCell ref="H87:K87"/>
    <mergeCell ref="H88:K88"/>
    <mergeCell ref="H89:K89"/>
    <mergeCell ref="H90:K90"/>
  </mergeCells>
  <pageMargins left="0.11811023622047245" right="0.11811023622047245" top="0.15748031496062992" bottom="0.15748031496062992" header="0.31496062992125984" footer="0.31496062992125984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992</vt:lpstr>
      <vt:lpstr>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А.Ю. Маюнова</dc:creator>
  <cp:lastModifiedBy>Елена Александровна Родзик</cp:lastModifiedBy>
  <cp:lastPrinted>2019-05-30T01:42:46Z</cp:lastPrinted>
  <dcterms:created xsi:type="dcterms:W3CDTF">2019-05-28T03:51:41Z</dcterms:created>
  <dcterms:modified xsi:type="dcterms:W3CDTF">2019-09-12T04:08:45Z</dcterms:modified>
</cp:coreProperties>
</file>