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sagar\Downloads\"/>
    </mc:Choice>
  </mc:AlternateContent>
  <xr:revisionPtr revIDLastSave="0" documentId="13_ncr:1_{E17B2EF0-A96A-4E3E-83BD-0EADCFDDBCD4}" xr6:coauthVersionLast="47" xr6:coauthVersionMax="47" xr10:uidLastSave="{00000000-0000-0000-0000-000000000000}"/>
  <bookViews>
    <workbookView xWindow="-108" yWindow="-108" windowWidth="23256" windowHeight="12456" tabRatio="830" xr2:uid="{00000000-000D-0000-FFFF-FFFF00000000}"/>
  </bookViews>
  <sheets>
    <sheet name="Multi Year- Variable Fees" sheetId="10"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0" i="10" l="1"/>
  <c r="A41" i="10" s="1"/>
  <c r="A42" i="10" s="1"/>
  <c r="A43" i="10" s="1"/>
  <c r="A44" i="10" s="1"/>
  <c r="A45" i="10" s="1"/>
  <c r="A46" i="10" s="1"/>
  <c r="A47" i="10" s="1"/>
  <c r="A48" i="10" s="1"/>
  <c r="A49" i="10" s="1"/>
  <c r="A50" i="10" s="1"/>
  <c r="E14" i="10"/>
  <c r="E15" i="10" s="1"/>
  <c r="E24" i="10" l="1"/>
  <c r="E25" i="10" s="1"/>
  <c r="E16" i="10"/>
  <c r="E17" i="10" l="1"/>
  <c r="E19" i="10" l="1"/>
  <c r="E18" i="10"/>
  <c r="E20" i="10" s="1"/>
  <c r="E21" i="10" s="1"/>
  <c r="E22" i="10" s="1"/>
  <c r="E36" i="10" l="1"/>
  <c r="E26" i="10"/>
  <c r="E28" i="10" l="1"/>
  <c r="E29" i="10" l="1"/>
  <c r="E31" i="10" s="1"/>
  <c r="E34" i="10" l="1"/>
  <c r="G14" i="10" s="1"/>
  <c r="G24" i="10" s="1"/>
  <c r="E32" i="10"/>
  <c r="G15" i="10"/>
  <c r="G16" i="10" s="1"/>
  <c r="G17" i="10" s="1"/>
  <c r="G18" i="10" l="1"/>
  <c r="G19" i="10"/>
  <c r="G25" i="10"/>
  <c r="G20" i="10" l="1"/>
  <c r="G21" i="10"/>
  <c r="G22" i="10" s="1"/>
  <c r="G36" i="10" s="1"/>
  <c r="G26" i="10" l="1"/>
  <c r="G28" i="10" s="1"/>
  <c r="G29" i="10" s="1"/>
  <c r="G31" i="10" l="1"/>
  <c r="G34" i="10" s="1"/>
  <c r="I24" i="10" s="1"/>
  <c r="G32" i="10"/>
  <c r="I14" i="10"/>
  <c r="I15" i="10" s="1"/>
  <c r="I16" i="10" s="1"/>
  <c r="I17" i="10" s="1"/>
  <c r="I19" i="10" l="1"/>
  <c r="I18" i="10"/>
  <c r="I20" i="10" s="1"/>
  <c r="I25" i="10"/>
  <c r="I21" i="10" l="1"/>
  <c r="I22" i="10" s="1"/>
  <c r="I36" i="10"/>
  <c r="I26" i="10"/>
  <c r="I28" i="10" s="1"/>
  <c r="I29" i="10" s="1"/>
  <c r="I31" i="10" l="1"/>
  <c r="I32" i="10" s="1"/>
  <c r="I34" i="10" l="1"/>
  <c r="K14" i="10" s="1"/>
  <c r="K15" i="10" s="1"/>
  <c r="K16" i="10" s="1"/>
  <c r="K17" i="10" s="1"/>
  <c r="K19" i="10" l="1"/>
  <c r="K18" i="10"/>
  <c r="K20" i="10" s="1"/>
  <c r="K24" i="10"/>
  <c r="K25" i="10" s="1"/>
  <c r="K21" i="10" l="1"/>
  <c r="K22" i="10" s="1"/>
  <c r="K36" i="10" s="1"/>
  <c r="K26" i="10" l="1"/>
  <c r="K28" i="10" s="1"/>
  <c r="K29" i="10" l="1"/>
  <c r="K31" i="10" s="1"/>
  <c r="K34" i="10" l="1"/>
  <c r="M14" i="10" s="1"/>
  <c r="M15" i="10" s="1"/>
  <c r="M16" i="10" s="1"/>
  <c r="M17" i="10" s="1"/>
  <c r="K32" i="10"/>
  <c r="M24" i="10"/>
  <c r="M25" i="10" s="1"/>
  <c r="M19" i="10" l="1"/>
  <c r="M18" i="10"/>
  <c r="M20" i="10" s="1"/>
  <c r="M21" i="10" s="1"/>
  <c r="M22" i="10" s="1"/>
  <c r="M26" i="10" l="1"/>
  <c r="M28" i="10" s="1"/>
  <c r="M29" i="10" s="1"/>
  <c r="M36" i="10"/>
  <c r="M31" i="10" l="1"/>
  <c r="M34" i="10" s="1"/>
  <c r="O14" i="10" s="1"/>
  <c r="O24" i="10" l="1"/>
  <c r="M32" i="10"/>
  <c r="O15" i="10"/>
  <c r="O16" i="10" s="1"/>
  <c r="O17" i="10" s="1"/>
  <c r="O19" i="10" l="1"/>
  <c r="O18" i="10"/>
  <c r="O20" i="10" s="1"/>
  <c r="O25" i="10"/>
  <c r="O21" i="10" l="1"/>
  <c r="O22" i="10" s="1"/>
  <c r="O36" i="10" s="1"/>
  <c r="O26" i="10" l="1"/>
  <c r="O28" i="10" s="1"/>
  <c r="O29" i="10" s="1"/>
  <c r="O31" i="10" l="1"/>
  <c r="O32" i="10" s="1"/>
  <c r="O34" i="10" l="1"/>
  <c r="Q14" i="10" s="1"/>
  <c r="Q15" i="10" s="1"/>
  <c r="Q16" i="10" s="1"/>
  <c r="Q17" i="10" s="1"/>
  <c r="Q19" i="10" l="1"/>
  <c r="Q18" i="10"/>
  <c r="Q20" i="10" s="1"/>
  <c r="Q24" i="10"/>
  <c r="Q25" i="10" s="1"/>
  <c r="Q21" i="10" l="1"/>
  <c r="Q22" i="10" s="1"/>
  <c r="Q26" i="10"/>
  <c r="Q28" i="10" s="1"/>
  <c r="Q29" i="10" s="1"/>
  <c r="Q36" i="10"/>
  <c r="Q31" i="10" l="1"/>
  <c r="Q34" i="10" s="1"/>
  <c r="S14" i="10" s="1"/>
  <c r="Q32" i="10" l="1"/>
  <c r="S15" i="10"/>
  <c r="S16" i="10" s="1"/>
  <c r="S17" i="10" s="1"/>
  <c r="S24" i="10"/>
  <c r="S18" i="10" l="1"/>
  <c r="S19" i="10"/>
  <c r="S25" i="10"/>
  <c r="S20" i="10" l="1"/>
  <c r="S21" i="10"/>
  <c r="S22" i="10" s="1"/>
  <c r="S26" i="10" l="1"/>
  <c r="S28" i="10" s="1"/>
  <c r="S36" i="10"/>
  <c r="S29" i="10" l="1"/>
  <c r="S31" i="10" s="1"/>
  <c r="S32" i="10" l="1"/>
  <c r="S34" i="10"/>
</calcChain>
</file>

<file path=xl/sharedStrings.xml><?xml version="1.0" encoding="utf-8"?>
<sst xmlns="http://schemas.openxmlformats.org/spreadsheetml/2006/main" count="99" uniqueCount="91">
  <si>
    <t>Assumptions</t>
  </si>
  <si>
    <t>Management Fee (%age per annum)</t>
  </si>
  <si>
    <t>Capital Contribution (Rs.)</t>
  </si>
  <si>
    <t>Gain of</t>
  </si>
  <si>
    <t>Loss of</t>
  </si>
  <si>
    <t>Other Expenses (%age per annum)</t>
  </si>
  <si>
    <t xml:space="preserve">Gross Value of the Portfolio at the end of the year </t>
  </si>
  <si>
    <t xml:space="preserve">% Portfolio Return </t>
  </si>
  <si>
    <t xml:space="preserve">Capital Contributed / Assets under Management </t>
  </si>
  <si>
    <t>a</t>
  </si>
  <si>
    <t>b</t>
  </si>
  <si>
    <t>c</t>
  </si>
  <si>
    <t xml:space="preserve">Daily Weighted Average assets under management </t>
  </si>
  <si>
    <t>i</t>
  </si>
  <si>
    <t>ii</t>
  </si>
  <si>
    <t>iii</t>
  </si>
  <si>
    <t>iv</t>
  </si>
  <si>
    <t>v</t>
  </si>
  <si>
    <t>vi</t>
  </si>
  <si>
    <t>vii</t>
  </si>
  <si>
    <t>viii</t>
  </si>
  <si>
    <t>ix</t>
  </si>
  <si>
    <t>x</t>
  </si>
  <si>
    <t>i = a</t>
  </si>
  <si>
    <t>ii= i*Scenario</t>
  </si>
  <si>
    <t>iii= I + ii</t>
  </si>
  <si>
    <t>iv= (i + iii) / 2</t>
  </si>
  <si>
    <t xml:space="preserve">Gain / (Loss) on Investment based on the Scenario </t>
  </si>
  <si>
    <t>Other Expense</t>
  </si>
  <si>
    <t xml:space="preserve">Management Fees </t>
  </si>
  <si>
    <t>Performance (%age per annum)</t>
  </si>
  <si>
    <t>Hurdle Rate of Return (%age per annum)</t>
  </si>
  <si>
    <t>d</t>
  </si>
  <si>
    <t>e</t>
  </si>
  <si>
    <t>Gross Value of the Portfolio before Performance fee</t>
  </si>
  <si>
    <t>xi</t>
  </si>
  <si>
    <t>xii</t>
  </si>
  <si>
    <t>xiii</t>
  </si>
  <si>
    <t>Performance fee</t>
  </si>
  <si>
    <t>xiv</t>
  </si>
  <si>
    <t>xv</t>
  </si>
  <si>
    <t>xvi</t>
  </si>
  <si>
    <t>Portfolio return subject of Performance Fee</t>
  </si>
  <si>
    <t>Net value of the Portfolio at the end of the year after all fees and expenses</t>
  </si>
  <si>
    <t>v= iv x c</t>
  </si>
  <si>
    <t>Brokerage and Transaction cost</t>
  </si>
  <si>
    <t>vii = (iv + v + vi) x b</t>
  </si>
  <si>
    <t>viii = v + vi + vii</t>
  </si>
  <si>
    <t>Returns are assumed to be generated linearly through the year.</t>
  </si>
  <si>
    <t xml:space="preserve">Brokerage and transaction cost for the illustration purpose is charged on the Average AUM. However, Brokerage and Transaction cost are charged on basis the actuals trades. </t>
  </si>
  <si>
    <t>f</t>
  </si>
  <si>
    <t>vi= iv x f</t>
  </si>
  <si>
    <t>ix = iii + viii</t>
  </si>
  <si>
    <t>Total charges before Performance fee.</t>
  </si>
  <si>
    <t>xi = i x e</t>
  </si>
  <si>
    <t>High Water Mark Value (HWM) (Capital contributed for 1st year and second year onwards as defined in the PMS agreement.</t>
  </si>
  <si>
    <t>Hurdle Rate of return or as defined in the PMS agreement</t>
  </si>
  <si>
    <t>Gross Value of the Portfolio before Performance fee is greater than High Water Mark Value + Hurdle rate of return</t>
  </si>
  <si>
    <t>xii = ix &gt; (x+xi) then Yes else No P Fees</t>
  </si>
  <si>
    <t>xiii = ix - x - xi</t>
  </si>
  <si>
    <t>xiv = xiii x d</t>
  </si>
  <si>
    <t>xv = ix + xiv</t>
  </si>
  <si>
    <t>xvi = ((xv - i) / i) %</t>
  </si>
  <si>
    <t>xvii</t>
  </si>
  <si>
    <t>Hurdle rate is prorated in case the performance fee period is less than 1 year OR if there are inflow/outflows from the portfolio</t>
  </si>
  <si>
    <t>For this illustration, High Water Mark for the 1st Year is the Capital invested and from second year onwards if performance fee is charged, it’s the year end closing value after all charges and fees, else it remains the same. However, in actual, High Water Mark is defined in the PMS agreement and may differ from this illustration.</t>
  </si>
  <si>
    <t>For this illustration, Hurdle rate is calculated on Higher of (HWM or previous year closing NAV). However, in actual Hurdle Rate of return is defined in the PMS agreement and may differ from this illustration.</t>
  </si>
  <si>
    <t>The above illustration shows the High Water Mark to be carried forward in different scenario for equal and fair treatment to the investor.</t>
  </si>
  <si>
    <t>xvii = Max (ix , x)</t>
  </si>
  <si>
    <t>xvii = Max (x , xv)</t>
  </si>
  <si>
    <t xml:space="preserve">Notes: </t>
  </si>
  <si>
    <t>In the illustration, Management fee is assumed to be charged annually. However, the Portfolio Manager may charge fee at any other frequency (i.e. Quarterly, Semi-annually, Annually) as defined in the PMS agreement and as permitted under SEBI regulations.</t>
  </si>
  <si>
    <t>Year 1</t>
  </si>
  <si>
    <t>Year 2</t>
  </si>
  <si>
    <t>Year 4</t>
  </si>
  <si>
    <t>Year 5</t>
  </si>
  <si>
    <t>Year 6</t>
  </si>
  <si>
    <t>Year 7</t>
  </si>
  <si>
    <t>Year 8</t>
  </si>
  <si>
    <t>Other Expenses include Account Opening charges, stamp duty, Audit Fees, Bank charges, Fund Accounting charges, Custody Fees, demat charges or other Bank charges legal and professional costs, and incidental other miscellaneous expenses, as stated in the PMS Agreement and are charged on daily average AUM or at actuals as applicable miscellaneous expense subject to the cap of 0.50% per annum of the client’s average daily Assets Under Management (AUM).</t>
  </si>
  <si>
    <t>Management Fee Calculator Tool</t>
  </si>
  <si>
    <r>
      <t xml:space="preserve">If </t>
    </r>
    <r>
      <rPr>
        <b/>
        <sz val="12"/>
        <color theme="1"/>
        <rFont val="Calibri"/>
        <family val="2"/>
        <scheme val="minor"/>
      </rPr>
      <t>Yes, proceed to performance fee calculation else 0 (zero) performance fee for the period)</t>
    </r>
  </si>
  <si>
    <r>
      <t>High Water Mark to be carried forward for next year.</t>
    </r>
    <r>
      <rPr>
        <b/>
        <sz val="12"/>
        <color theme="1"/>
        <rFont val="Calibri"/>
        <family val="2"/>
        <scheme val="minor"/>
      </rPr>
      <t xml:space="preserve"> When performance fee is charged from the portfolio itself.</t>
    </r>
  </si>
  <si>
    <r>
      <t xml:space="preserve">High Water Mark to becarried forward for next year. </t>
    </r>
    <r>
      <rPr>
        <b/>
        <sz val="12"/>
        <color theme="1"/>
        <rFont val="Calibri"/>
        <family val="2"/>
        <scheme val="minor"/>
      </rPr>
      <t>When performance fee is paid separately by the investor to the PM</t>
    </r>
  </si>
  <si>
    <t>This is only a generic illustration, fees and charges shall be levied as per the terms and condition of their PMS agreement.</t>
  </si>
  <si>
    <t>This is only a generic illustration, it may vary as per the terms and conditions of their PMS agreement.</t>
  </si>
  <si>
    <t>In the illustartion, we have assumed that the Performance fee is charged to the portfolio itself for the purpose of High Water Mark.</t>
  </si>
  <si>
    <t>Please update the yellow-highlighted cells according to the fee structure applicable to your case</t>
  </si>
  <si>
    <t>Year 3</t>
  </si>
  <si>
    <t>Please update the blue highlighted cells for different.</t>
  </si>
  <si>
    <t>GST has been applied at the rate of 18% on the basic fees and charges. Please note that GST is subject to change in accordance with any amendments to taxation laws.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</si>
</sst>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0_ ;[Red]\-#,##0\ "/>
  </numFmts>
  <fonts count="7"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b/>
      <sz val="12"/>
      <name val="Calibri"/>
      <family val="2"/>
      <scheme val="minor"/>
    </font>
    <font>
      <b/>
      <sz val="16"/>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90">
    <xf numFmtId="0" fontId="0" fillId="0" borderId="0" xfId="0"/>
    <xf numFmtId="164" fontId="2" fillId="3" borderId="9" xfId="0" applyNumberFormat="1" applyFont="1" applyFill="1" applyBorder="1" applyAlignment="1">
      <alignment horizontal="right" vertical="center"/>
    </xf>
    <xf numFmtId="164" fontId="2" fillId="3" borderId="3" xfId="0" applyNumberFormat="1" applyFont="1" applyFill="1" applyBorder="1" applyAlignment="1">
      <alignment horizontal="right" vertical="center"/>
    </xf>
    <xf numFmtId="0" fontId="3" fillId="0" borderId="0" xfId="0" applyFont="1" applyAlignment="1">
      <alignment vertical="center"/>
    </xf>
    <xf numFmtId="0" fontId="3" fillId="3" borderId="0" xfId="0" applyFont="1" applyFill="1" applyAlignment="1">
      <alignment horizontal="center" vertical="center"/>
    </xf>
    <xf numFmtId="0" fontId="3" fillId="3" borderId="0" xfId="0" applyFont="1" applyFill="1" applyAlignment="1">
      <alignment vertical="center" wrapText="1"/>
    </xf>
    <xf numFmtId="0" fontId="3" fillId="3" borderId="0" xfId="0" applyFont="1" applyFill="1" applyAlignment="1">
      <alignment horizontal="center" vertical="center" wrapText="1"/>
    </xf>
    <xf numFmtId="0" fontId="3" fillId="3" borderId="0" xfId="0" applyFont="1" applyFill="1" applyAlignment="1">
      <alignment vertical="center"/>
    </xf>
    <xf numFmtId="0" fontId="2" fillId="3" borderId="1" xfId="0" applyFont="1" applyFill="1" applyBorder="1" applyAlignment="1">
      <alignment vertical="center" wrapText="1"/>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10" fontId="3" fillId="3" borderId="1" xfId="0" applyNumberFormat="1" applyFont="1" applyFill="1" applyBorder="1" applyAlignment="1">
      <alignment vertical="center"/>
    </xf>
    <xf numFmtId="10" fontId="3" fillId="3" borderId="0" xfId="0" applyNumberFormat="1" applyFont="1" applyFill="1" applyAlignment="1">
      <alignment vertical="center"/>
    </xf>
    <xf numFmtId="0" fontId="2" fillId="3" borderId="2" xfId="0" applyFont="1" applyFill="1" applyBorder="1" applyAlignment="1">
      <alignment horizontal="center" vertical="center" wrapText="1"/>
    </xf>
    <xf numFmtId="0" fontId="3" fillId="3" borderId="1" xfId="0" quotePrefix="1" applyFont="1" applyFill="1" applyBorder="1" applyAlignment="1">
      <alignment vertical="center" wrapText="1"/>
    </xf>
    <xf numFmtId="0" fontId="3" fillId="3" borderId="4" xfId="0" applyFont="1" applyFill="1" applyBorder="1" applyAlignment="1">
      <alignment horizontal="center" vertical="center" wrapText="1"/>
    </xf>
    <xf numFmtId="0" fontId="3" fillId="3" borderId="4" xfId="0" applyFont="1" applyFill="1" applyBorder="1" applyAlignment="1">
      <alignment vertical="center" wrapText="1"/>
    </xf>
    <xf numFmtId="0" fontId="2" fillId="3" borderId="2" xfId="0" applyFont="1" applyFill="1" applyBorder="1" applyAlignment="1">
      <alignment vertical="center" wrapText="1"/>
    </xf>
    <xf numFmtId="0" fontId="3" fillId="3" borderId="9" xfId="0" applyFont="1" applyFill="1" applyBorder="1" applyAlignment="1">
      <alignment horizontal="center" vertical="center" wrapText="1"/>
    </xf>
    <xf numFmtId="0" fontId="3" fillId="3" borderId="9" xfId="0" applyFont="1" applyFill="1" applyBorder="1" applyAlignment="1">
      <alignment vertical="center" wrapText="1"/>
    </xf>
    <xf numFmtId="0" fontId="3" fillId="3" borderId="5" xfId="0" applyFont="1" applyFill="1" applyBorder="1" applyAlignment="1">
      <alignment horizontal="center" vertical="center" wrapText="1"/>
    </xf>
    <xf numFmtId="0" fontId="3" fillId="3" borderId="5" xfId="0" applyFont="1" applyFill="1" applyBorder="1" applyAlignment="1">
      <alignment vertical="center" wrapText="1"/>
    </xf>
    <xf numFmtId="0" fontId="3" fillId="3" borderId="1" xfId="0" applyFont="1" applyFill="1" applyBorder="1" applyAlignment="1">
      <alignment horizontal="left" vertical="center" wrapText="1"/>
    </xf>
    <xf numFmtId="0" fontId="3" fillId="3" borderId="0" xfId="0" applyFont="1" applyFill="1" applyAlignment="1">
      <alignment horizontal="left" vertical="center" wrapText="1"/>
    </xf>
    <xf numFmtId="0" fontId="3" fillId="3" borderId="4"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center" vertical="center" wrapText="1"/>
    </xf>
    <xf numFmtId="0" fontId="2" fillId="2" borderId="5" xfId="0" applyFont="1" applyFill="1" applyBorder="1" applyAlignment="1">
      <alignment horizontal="right" vertical="center"/>
    </xf>
    <xf numFmtId="9" fontId="2" fillId="2" borderId="5" xfId="0" applyNumberFormat="1" applyFont="1" applyFill="1" applyBorder="1" applyAlignment="1">
      <alignment horizontal="left" vertical="center"/>
    </xf>
    <xf numFmtId="0" fontId="2" fillId="2" borderId="1" xfId="0" applyFont="1" applyFill="1" applyBorder="1" applyAlignment="1">
      <alignment horizontal="right" vertical="center"/>
    </xf>
    <xf numFmtId="9" fontId="2" fillId="2" borderId="1" xfId="0" applyNumberFormat="1" applyFont="1" applyFill="1" applyBorder="1" applyAlignment="1">
      <alignment horizontal="left" vertical="center"/>
    </xf>
    <xf numFmtId="0" fontId="2" fillId="3" borderId="0" xfId="0" applyFont="1" applyFill="1" applyAlignment="1">
      <alignment horizontal="center" vertical="center" wrapText="1"/>
    </xf>
    <xf numFmtId="0" fontId="4" fillId="5" borderId="5" xfId="0" applyFont="1" applyFill="1" applyBorder="1" applyAlignment="1">
      <alignment horizontal="center" vertical="center" wrapText="1"/>
    </xf>
    <xf numFmtId="0" fontId="4" fillId="5" borderId="5" xfId="0" applyFont="1" applyFill="1" applyBorder="1" applyAlignment="1">
      <alignment vertical="center" wrapText="1"/>
    </xf>
    <xf numFmtId="0" fontId="2" fillId="5" borderId="5" xfId="0" applyFont="1" applyFill="1" applyBorder="1" applyAlignment="1">
      <alignment horizontal="center" vertical="center" wrapText="1"/>
    </xf>
    <xf numFmtId="0" fontId="2" fillId="5" borderId="5" xfId="0" applyFont="1" applyFill="1" applyBorder="1" applyAlignment="1">
      <alignment vertical="center" wrapText="1"/>
    </xf>
    <xf numFmtId="0" fontId="3" fillId="5" borderId="7" xfId="0" applyFont="1" applyFill="1" applyBorder="1" applyAlignment="1">
      <alignment vertical="center" wrapText="1"/>
    </xf>
    <xf numFmtId="0" fontId="2" fillId="5" borderId="7" xfId="0" applyFont="1" applyFill="1" applyBorder="1" applyAlignment="1">
      <alignment horizontal="center" vertical="center" wrapText="1"/>
    </xf>
    <xf numFmtId="0" fontId="2" fillId="5" borderId="7" xfId="0" applyFont="1" applyFill="1" applyBorder="1" applyAlignment="1">
      <alignment vertical="center" wrapText="1"/>
    </xf>
    <xf numFmtId="0" fontId="3" fillId="3" borderId="2" xfId="0" applyFont="1" applyFill="1" applyBorder="1" applyAlignment="1">
      <alignment horizontal="center" vertical="center" wrapText="1"/>
    </xf>
    <xf numFmtId="0" fontId="2" fillId="3" borderId="4" xfId="0" applyFont="1" applyFill="1" applyBorder="1" applyAlignment="1">
      <alignment vertical="center" wrapText="1"/>
    </xf>
    <xf numFmtId="0" fontId="3" fillId="3" borderId="14" xfId="0" applyFont="1" applyFill="1" applyBorder="1" applyAlignment="1">
      <alignment vertical="center"/>
    </xf>
    <xf numFmtId="0" fontId="3" fillId="3" borderId="13" xfId="0" applyFont="1" applyFill="1" applyBorder="1" applyAlignment="1">
      <alignment vertical="center" wrapText="1"/>
    </xf>
    <xf numFmtId="164" fontId="3" fillId="3" borderId="0" xfId="0" applyNumberFormat="1" applyFont="1" applyFill="1" applyAlignment="1">
      <alignment horizontal="right" vertical="center"/>
    </xf>
    <xf numFmtId="0" fontId="2" fillId="3" borderId="0" xfId="0" applyFont="1" applyFill="1" applyAlignment="1">
      <alignment vertical="center" wrapText="1"/>
    </xf>
    <xf numFmtId="0" fontId="2" fillId="3" borderId="0" xfId="0" applyFont="1" applyFill="1" applyAlignment="1">
      <alignment horizontal="left" vertical="center" wrapText="1"/>
    </xf>
    <xf numFmtId="3" fontId="2" fillId="6" borderId="1" xfId="0" applyNumberFormat="1" applyFont="1" applyFill="1" applyBorder="1" applyAlignment="1">
      <alignment vertical="center"/>
    </xf>
    <xf numFmtId="10" fontId="2" fillId="6" borderId="1" xfId="0" applyNumberFormat="1" applyFont="1" applyFill="1" applyBorder="1" applyAlignment="1">
      <alignment vertical="center"/>
    </xf>
    <xf numFmtId="0" fontId="3" fillId="3" borderId="9" xfId="0" applyFont="1" applyFill="1" applyBorder="1" applyAlignment="1">
      <alignment vertical="center"/>
    </xf>
    <xf numFmtId="0" fontId="3" fillId="0" borderId="9" xfId="0" applyFont="1" applyBorder="1" applyAlignment="1">
      <alignment vertical="center"/>
    </xf>
    <xf numFmtId="0" fontId="3" fillId="0" borderId="3" xfId="0" applyFont="1" applyBorder="1" applyAlignment="1">
      <alignment vertical="center"/>
    </xf>
    <xf numFmtId="164" fontId="3" fillId="3" borderId="6" xfId="0" applyNumberFormat="1" applyFont="1" applyFill="1" applyBorder="1" applyAlignment="1">
      <alignment horizontal="right" vertical="center"/>
    </xf>
    <xf numFmtId="164" fontId="3" fillId="3" borderId="10" xfId="0" applyNumberFormat="1" applyFont="1" applyFill="1" applyBorder="1" applyAlignment="1">
      <alignment horizontal="right" vertical="center"/>
    </xf>
    <xf numFmtId="164" fontId="3" fillId="3" borderId="4" xfId="0" applyNumberFormat="1" applyFont="1" applyFill="1" applyBorder="1" applyAlignment="1">
      <alignment horizontal="right" vertical="center"/>
    </xf>
    <xf numFmtId="0" fontId="2" fillId="3" borderId="2" xfId="0" applyFont="1" applyFill="1" applyBorder="1" applyAlignment="1">
      <alignment horizontal="left" vertical="center" wrapText="1"/>
    </xf>
    <xf numFmtId="0" fontId="2" fillId="3" borderId="9" xfId="0" applyFont="1" applyFill="1" applyBorder="1" applyAlignment="1">
      <alignment horizontal="left" vertical="center" wrapText="1"/>
    </xf>
    <xf numFmtId="164" fontId="2" fillId="5" borderId="11" xfId="0" applyNumberFormat="1" applyFont="1" applyFill="1" applyBorder="1" applyAlignment="1">
      <alignment horizontal="right" vertical="center"/>
    </xf>
    <xf numFmtId="164" fontId="2" fillId="5" borderId="12" xfId="0" applyNumberFormat="1" applyFont="1" applyFill="1" applyBorder="1" applyAlignment="1">
      <alignment horizontal="right" vertical="center"/>
    </xf>
    <xf numFmtId="164" fontId="2" fillId="5" borderId="7" xfId="0" applyNumberFormat="1" applyFont="1" applyFill="1" applyBorder="1" applyAlignment="1">
      <alignment horizontal="right" vertical="center"/>
    </xf>
    <xf numFmtId="164" fontId="4" fillId="5" borderId="11" xfId="0" applyNumberFormat="1" applyFont="1" applyFill="1" applyBorder="1" applyAlignment="1">
      <alignment horizontal="right" vertical="center"/>
    </xf>
    <xf numFmtId="164" fontId="4" fillId="5" borderId="12" xfId="0" applyNumberFormat="1" applyFont="1" applyFill="1" applyBorder="1" applyAlignment="1">
      <alignment horizontal="right" vertical="center"/>
    </xf>
    <xf numFmtId="164" fontId="4" fillId="5" borderId="5" xfId="0" applyNumberFormat="1" applyFont="1" applyFill="1" applyBorder="1" applyAlignment="1">
      <alignment horizontal="right" vertical="center"/>
    </xf>
    <xf numFmtId="10" fontId="3" fillId="3" borderId="6" xfId="2" applyNumberFormat="1" applyFont="1" applyFill="1" applyBorder="1" applyAlignment="1">
      <alignment horizontal="right" vertical="center"/>
    </xf>
    <xf numFmtId="10" fontId="3" fillId="3" borderId="10" xfId="2" applyNumberFormat="1" applyFont="1" applyFill="1" applyBorder="1" applyAlignment="1">
      <alignment horizontal="right" vertical="center"/>
    </xf>
    <xf numFmtId="10" fontId="3" fillId="3" borderId="4" xfId="2" applyNumberFormat="1" applyFont="1" applyFill="1" applyBorder="1" applyAlignment="1">
      <alignment horizontal="right" vertical="center"/>
    </xf>
    <xf numFmtId="0" fontId="3" fillId="3" borderId="1" xfId="0" applyFont="1" applyFill="1" applyBorder="1" applyAlignment="1">
      <alignment horizontal="left" vertical="center" wrapText="1"/>
    </xf>
    <xf numFmtId="164" fontId="3" fillId="3" borderId="2" xfId="0" applyNumberFormat="1" applyFont="1" applyFill="1" applyBorder="1" applyAlignment="1">
      <alignment horizontal="right" vertical="center"/>
    </xf>
    <xf numFmtId="164" fontId="3" fillId="3" borderId="3" xfId="0" applyNumberFormat="1" applyFont="1" applyFill="1" applyBorder="1" applyAlignment="1">
      <alignment horizontal="right" vertical="center"/>
    </xf>
    <xf numFmtId="164" fontId="3" fillId="3" borderId="1" xfId="0" applyNumberFormat="1" applyFont="1" applyFill="1" applyBorder="1" applyAlignment="1">
      <alignment horizontal="right" vertical="center"/>
    </xf>
    <xf numFmtId="164" fontId="2" fillId="5" borderId="5" xfId="0" applyNumberFormat="1" applyFont="1" applyFill="1" applyBorder="1" applyAlignment="1">
      <alignment horizontal="right" vertical="center"/>
    </xf>
    <xf numFmtId="164" fontId="2" fillId="3" borderId="6" xfId="0" applyNumberFormat="1" applyFont="1" applyFill="1" applyBorder="1" applyAlignment="1">
      <alignment horizontal="right" vertical="center"/>
    </xf>
    <xf numFmtId="164" fontId="2" fillId="3" borderId="10" xfId="0" applyNumberFormat="1" applyFont="1" applyFill="1" applyBorder="1" applyAlignment="1">
      <alignment horizontal="right" vertical="center"/>
    </xf>
    <xf numFmtId="164" fontId="2" fillId="3" borderId="4" xfId="0" applyNumberFormat="1" applyFont="1" applyFill="1" applyBorder="1" applyAlignment="1">
      <alignment horizontal="right" vertical="center"/>
    </xf>
    <xf numFmtId="0" fontId="2" fillId="3" borderId="15" xfId="0" applyFont="1" applyFill="1" applyBorder="1" applyAlignment="1">
      <alignment horizontal="center" vertical="center"/>
    </xf>
    <xf numFmtId="0" fontId="2" fillId="3" borderId="18" xfId="0" applyFont="1" applyFill="1" applyBorder="1" applyAlignment="1">
      <alignment horizontal="center" vertical="center"/>
    </xf>
    <xf numFmtId="43" fontId="3" fillId="3" borderId="1" xfId="1" applyFont="1" applyFill="1" applyBorder="1" applyAlignment="1">
      <alignment horizontal="right" vertical="center"/>
    </xf>
    <xf numFmtId="164" fontId="3" fillId="3" borderId="5" xfId="0" applyNumberFormat="1" applyFont="1" applyFill="1" applyBorder="1" applyAlignment="1">
      <alignment horizontal="right" vertical="center"/>
    </xf>
    <xf numFmtId="0" fontId="2" fillId="3" borderId="16" xfId="0" applyFont="1" applyFill="1" applyBorder="1" applyAlignment="1">
      <alignment horizontal="center" vertical="center"/>
    </xf>
    <xf numFmtId="0" fontId="5" fillId="4" borderId="0" xfId="0" applyFont="1" applyFill="1" applyAlignment="1">
      <alignment horizontal="center" vertical="center"/>
    </xf>
    <xf numFmtId="0" fontId="3" fillId="3" borderId="1" xfId="0" applyFont="1" applyFill="1" applyBorder="1" applyAlignment="1">
      <alignment vertical="top" wrapText="1"/>
    </xf>
    <xf numFmtId="0" fontId="3" fillId="3" borderId="0" xfId="0" applyFont="1" applyFill="1" applyAlignment="1">
      <alignment horizontal="center" vertical="center"/>
    </xf>
    <xf numFmtId="0" fontId="6" fillId="6" borderId="2" xfId="0" applyFont="1" applyFill="1" applyBorder="1" applyAlignment="1">
      <alignment horizontal="left" vertical="center" wrapText="1"/>
    </xf>
    <xf numFmtId="0" fontId="6" fillId="6" borderId="9" xfId="0" applyFont="1" applyFill="1" applyBorder="1" applyAlignment="1">
      <alignment horizontal="left" vertical="center" wrapText="1"/>
    </xf>
    <xf numFmtId="0" fontId="6" fillId="6" borderId="3"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17" xfId="0" applyFont="1" applyFill="1" applyBorder="1" applyAlignment="1">
      <alignment horizontal="center" vertical="center"/>
    </xf>
    <xf numFmtId="0" fontId="2" fillId="3" borderId="8" xfId="0" applyFont="1" applyFill="1" applyBorder="1" applyAlignment="1">
      <alignment horizontal="center" vertical="center"/>
    </xf>
    <xf numFmtId="0" fontId="3" fillId="3" borderId="1" xfId="0" applyFont="1" applyFill="1" applyBorder="1" applyAlignment="1">
      <alignment horizontal="left" vertical="top" wrapText="1"/>
    </xf>
    <xf numFmtId="0" fontId="3" fillId="3" borderId="5" xfId="0" applyFont="1" applyFill="1" applyBorder="1" applyAlignment="1">
      <alignment vertical="top" wrapText="1"/>
    </xf>
  </cellXfs>
  <cellStyles count="4">
    <cellStyle name="Comma" xfId="1" builtinId="3"/>
    <cellStyle name="Normal" xfId="0" builtinId="0"/>
    <cellStyle name="Percent" xfId="2" builtinId="5"/>
    <cellStyle name="Percent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107576</xdr:colOff>
      <xdr:row>3</xdr:row>
      <xdr:rowOff>233083</xdr:rowOff>
    </xdr:from>
    <xdr:to>
      <xdr:col>19</xdr:col>
      <xdr:colOff>64797</xdr:colOff>
      <xdr:row>7</xdr:row>
      <xdr:rowOff>116541</xdr:rowOff>
    </xdr:to>
    <xdr:pic>
      <xdr:nvPicPr>
        <xdr:cNvPr id="2" name="Picture 1">
          <a:extLst>
            <a:ext uri="{FF2B5EF4-FFF2-40B4-BE49-F238E27FC236}">
              <a16:creationId xmlns:a16="http://schemas.microsoft.com/office/drawing/2014/main" id="{0453B9D9-3B63-C8A1-FD14-D1F91B101283}"/>
            </a:ext>
          </a:extLst>
        </xdr:cNvPr>
        <xdr:cNvPicPr>
          <a:picLocks noChangeAspect="1"/>
        </xdr:cNvPicPr>
      </xdr:nvPicPr>
      <xdr:blipFill>
        <a:blip xmlns:r="http://schemas.openxmlformats.org/officeDocument/2006/relationships" r:embed="rId1"/>
        <a:stretch>
          <a:fillRect/>
        </a:stretch>
      </xdr:blipFill>
      <xdr:spPr>
        <a:xfrm>
          <a:off x="6355976" y="995083"/>
          <a:ext cx="7559292" cy="8426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50"/>
  <sheetViews>
    <sheetView showGridLines="0" tabSelected="1" topLeftCell="A4" zoomScale="85" zoomScaleNormal="85" zoomScaleSheetLayoutView="85" workbookViewId="0">
      <selection activeCell="V14" sqref="V14"/>
    </sheetView>
  </sheetViews>
  <sheetFormatPr defaultColWidth="8.77734375" defaultRowHeight="15.6" x14ac:dyDescent="0.3"/>
  <cols>
    <col min="1" max="1" width="5.44140625" style="25" customWidth="1"/>
    <col min="2" max="2" width="51.44140625" style="26" customWidth="1"/>
    <col min="3" max="3" width="5.88671875" style="27" customWidth="1"/>
    <col min="4" max="4" width="12.6640625" style="26" customWidth="1"/>
    <col min="5" max="5" width="10.44140625" style="3" bestFit="1" customWidth="1"/>
    <col min="6" max="6" width="5.109375" style="3" bestFit="1" customWidth="1"/>
    <col min="7" max="7" width="8" style="3" bestFit="1" customWidth="1"/>
    <col min="8" max="8" width="6.33203125" style="3" customWidth="1"/>
    <col min="9" max="9" width="13.21875" style="3" customWidth="1"/>
    <col min="10" max="10" width="6.21875" style="3" customWidth="1"/>
    <col min="11" max="11" width="9.109375" style="3" customWidth="1"/>
    <col min="12" max="12" width="6.21875" style="3" customWidth="1"/>
    <col min="13" max="13" width="8.77734375" style="3"/>
    <col min="14" max="14" width="8.88671875" style="3" bestFit="1" customWidth="1"/>
    <col min="15" max="15" width="8.77734375" style="3"/>
    <col min="16" max="16" width="8.88671875" style="3" bestFit="1" customWidth="1"/>
    <col min="17" max="17" width="8.77734375" style="3"/>
    <col min="18" max="18" width="8.88671875" style="3" bestFit="1" customWidth="1"/>
    <col min="19" max="16384" width="8.77734375" style="3"/>
  </cols>
  <sheetData>
    <row r="1" spans="1:20" ht="28.8" customHeight="1" x14ac:dyDescent="0.3">
      <c r="A1" s="79" t="s">
        <v>80</v>
      </c>
      <c r="B1" s="79"/>
      <c r="C1" s="79"/>
      <c r="D1" s="79"/>
      <c r="E1" s="79"/>
      <c r="F1" s="79"/>
      <c r="G1" s="79"/>
      <c r="H1" s="79"/>
      <c r="I1" s="79"/>
      <c r="J1" s="79"/>
      <c r="K1" s="79"/>
      <c r="L1" s="79"/>
      <c r="M1" s="79"/>
      <c r="N1" s="79"/>
      <c r="O1" s="79"/>
      <c r="P1" s="79"/>
      <c r="Q1" s="79"/>
      <c r="R1" s="79"/>
    </row>
    <row r="2" spans="1:20" x14ac:dyDescent="0.3">
      <c r="A2" s="81"/>
      <c r="B2" s="81"/>
      <c r="C2" s="81"/>
      <c r="D2" s="81"/>
      <c r="E2" s="81"/>
      <c r="F2" s="81"/>
      <c r="G2" s="81"/>
      <c r="H2" s="81"/>
      <c r="I2" s="81"/>
      <c r="J2" s="81"/>
      <c r="K2" s="81"/>
      <c r="L2" s="81"/>
      <c r="M2" s="7"/>
      <c r="N2" s="7"/>
      <c r="O2" s="7"/>
      <c r="P2" s="7"/>
      <c r="Q2" s="7"/>
      <c r="R2" s="7"/>
    </row>
    <row r="3" spans="1:20" x14ac:dyDescent="0.3">
      <c r="A3" s="4"/>
      <c r="B3" s="46" t="s">
        <v>0</v>
      </c>
      <c r="C3" s="32"/>
      <c r="D3" s="45"/>
      <c r="E3" s="7"/>
      <c r="F3" s="7"/>
      <c r="G3" s="7"/>
      <c r="H3" s="7"/>
      <c r="I3" s="7"/>
      <c r="J3" s="7"/>
      <c r="K3" s="7"/>
      <c r="L3" s="7"/>
      <c r="M3" s="7"/>
      <c r="N3" s="7"/>
      <c r="O3" s="7"/>
      <c r="P3" s="7"/>
      <c r="Q3" s="7"/>
      <c r="R3" s="7"/>
    </row>
    <row r="4" spans="1:20" ht="28.8" customHeight="1" x14ac:dyDescent="0.3">
      <c r="A4" s="4"/>
      <c r="B4" s="82" t="s">
        <v>87</v>
      </c>
      <c r="C4" s="83"/>
      <c r="D4" s="84"/>
      <c r="E4" s="7"/>
      <c r="F4" s="7"/>
      <c r="G4" s="7"/>
      <c r="H4" s="7"/>
      <c r="I4" s="7"/>
      <c r="J4" s="7"/>
      <c r="K4" s="7"/>
      <c r="L4" s="7"/>
      <c r="M4" s="7"/>
      <c r="N4" s="7"/>
      <c r="O4" s="7"/>
      <c r="P4" s="7"/>
      <c r="Q4" s="7"/>
      <c r="R4" s="7"/>
    </row>
    <row r="5" spans="1:20" x14ac:dyDescent="0.3">
      <c r="A5" s="4"/>
      <c r="B5" s="9" t="s">
        <v>2</v>
      </c>
      <c r="C5" s="10" t="s">
        <v>9</v>
      </c>
      <c r="D5" s="47">
        <v>10000000</v>
      </c>
      <c r="E5" s="7"/>
      <c r="F5" s="7"/>
      <c r="G5" s="7"/>
      <c r="H5" s="7"/>
      <c r="I5" s="7"/>
      <c r="J5" s="7"/>
      <c r="K5" s="7"/>
      <c r="L5" s="7"/>
      <c r="M5" s="7"/>
      <c r="N5" s="7"/>
      <c r="O5" s="7"/>
      <c r="P5" s="7"/>
      <c r="Q5" s="7"/>
      <c r="R5" s="7"/>
    </row>
    <row r="6" spans="1:20" x14ac:dyDescent="0.3">
      <c r="A6" s="4"/>
      <c r="B6" s="9" t="s">
        <v>1</v>
      </c>
      <c r="C6" s="10" t="s">
        <v>10</v>
      </c>
      <c r="D6" s="48">
        <v>1.4999999999999999E-2</v>
      </c>
      <c r="E6" s="7"/>
      <c r="F6" s="7"/>
      <c r="G6" s="7"/>
      <c r="H6" s="7"/>
      <c r="I6" s="7"/>
      <c r="J6" s="7"/>
      <c r="K6" s="7"/>
      <c r="L6" s="7"/>
      <c r="M6" s="7"/>
      <c r="N6" s="7"/>
      <c r="O6" s="7"/>
      <c r="P6" s="7"/>
      <c r="Q6" s="7"/>
      <c r="R6" s="7"/>
    </row>
    <row r="7" spans="1:20" x14ac:dyDescent="0.3">
      <c r="A7" s="4"/>
      <c r="B7" s="9" t="s">
        <v>5</v>
      </c>
      <c r="C7" s="10" t="s">
        <v>11</v>
      </c>
      <c r="D7" s="11">
        <v>2E-3</v>
      </c>
      <c r="E7" s="7"/>
      <c r="F7" s="7"/>
      <c r="G7" s="7"/>
      <c r="H7" s="7"/>
      <c r="I7" s="7"/>
      <c r="J7" s="7"/>
      <c r="K7" s="7"/>
      <c r="L7" s="7"/>
      <c r="M7" s="7"/>
      <c r="N7" s="7"/>
      <c r="O7" s="7"/>
      <c r="P7" s="7"/>
      <c r="Q7" s="7"/>
      <c r="R7" s="7"/>
    </row>
    <row r="8" spans="1:20" x14ac:dyDescent="0.3">
      <c r="A8" s="4"/>
      <c r="B8" s="9" t="s">
        <v>30</v>
      </c>
      <c r="C8" s="10" t="s">
        <v>32</v>
      </c>
      <c r="D8" s="48">
        <v>0.15</v>
      </c>
      <c r="E8" s="7"/>
      <c r="F8" s="7"/>
      <c r="G8" s="7"/>
      <c r="H8" s="7"/>
      <c r="I8" s="7"/>
      <c r="J8" s="7"/>
      <c r="K8" s="7"/>
      <c r="L8" s="7"/>
      <c r="M8" s="7"/>
      <c r="N8" s="7"/>
      <c r="O8" s="7"/>
      <c r="P8" s="7"/>
      <c r="Q8" s="7"/>
      <c r="R8" s="7"/>
    </row>
    <row r="9" spans="1:20" x14ac:dyDescent="0.3">
      <c r="A9" s="4"/>
      <c r="B9" s="9" t="s">
        <v>31</v>
      </c>
      <c r="C9" s="10" t="s">
        <v>33</v>
      </c>
      <c r="D9" s="48">
        <v>0.08</v>
      </c>
      <c r="E9" s="7"/>
      <c r="F9" s="7"/>
      <c r="G9" s="7"/>
      <c r="H9" s="7"/>
      <c r="I9" s="7"/>
      <c r="J9" s="7"/>
      <c r="K9" s="7"/>
      <c r="L9" s="7"/>
      <c r="M9" s="7"/>
      <c r="N9" s="7"/>
      <c r="O9" s="7"/>
      <c r="P9" s="7"/>
      <c r="Q9" s="7"/>
      <c r="R9" s="7"/>
    </row>
    <row r="10" spans="1:20" x14ac:dyDescent="0.3">
      <c r="A10" s="4"/>
      <c r="B10" s="9" t="s">
        <v>45</v>
      </c>
      <c r="C10" s="10" t="s">
        <v>50</v>
      </c>
      <c r="D10" s="11">
        <v>2.5000000000000001E-3</v>
      </c>
      <c r="E10" s="7"/>
      <c r="F10" s="7"/>
      <c r="G10" s="7"/>
      <c r="H10" s="7"/>
      <c r="I10" s="7"/>
      <c r="J10" s="7"/>
      <c r="K10" s="7"/>
      <c r="L10" s="7"/>
      <c r="M10" s="7"/>
      <c r="N10" s="7"/>
      <c r="O10" s="7"/>
      <c r="P10" s="7"/>
      <c r="Q10" s="7"/>
      <c r="R10" s="7"/>
    </row>
    <row r="11" spans="1:20" x14ac:dyDescent="0.3">
      <c r="A11" s="4"/>
      <c r="B11" s="5"/>
      <c r="C11" s="6"/>
      <c r="D11" s="5"/>
      <c r="E11" s="12"/>
      <c r="F11" s="7"/>
      <c r="G11" s="7"/>
      <c r="H11" s="7"/>
      <c r="I11" s="7"/>
      <c r="J11" s="7"/>
      <c r="K11" s="7"/>
      <c r="L11" s="7"/>
      <c r="M11" s="7"/>
      <c r="N11" s="7"/>
      <c r="O11" s="7"/>
      <c r="P11" s="7"/>
      <c r="Q11" s="7"/>
      <c r="R11" s="7"/>
    </row>
    <row r="12" spans="1:20" ht="16.2" thickBot="1" x14ac:dyDescent="0.35">
      <c r="A12" s="4"/>
      <c r="B12" s="85" t="s">
        <v>89</v>
      </c>
      <c r="C12" s="85"/>
      <c r="D12" s="55"/>
      <c r="E12" s="74" t="s">
        <v>72</v>
      </c>
      <c r="F12" s="78"/>
      <c r="G12" s="86" t="s">
        <v>73</v>
      </c>
      <c r="H12" s="87"/>
      <c r="I12" s="86" t="s">
        <v>88</v>
      </c>
      <c r="J12" s="87"/>
      <c r="K12" s="74" t="s">
        <v>74</v>
      </c>
      <c r="L12" s="75"/>
      <c r="M12" s="74" t="s">
        <v>75</v>
      </c>
      <c r="N12" s="75"/>
      <c r="O12" s="74" t="s">
        <v>76</v>
      </c>
      <c r="P12" s="75"/>
      <c r="Q12" s="74" t="s">
        <v>77</v>
      </c>
      <c r="R12" s="75"/>
      <c r="S12" s="74" t="s">
        <v>78</v>
      </c>
      <c r="T12" s="75"/>
    </row>
    <row r="13" spans="1:20" x14ac:dyDescent="0.3">
      <c r="A13" s="4"/>
      <c r="B13" s="85"/>
      <c r="C13" s="85"/>
      <c r="D13" s="85"/>
      <c r="E13" s="28" t="s">
        <v>3</v>
      </c>
      <c r="F13" s="29">
        <v>0.25</v>
      </c>
      <c r="G13" s="30" t="s">
        <v>3</v>
      </c>
      <c r="H13" s="31">
        <v>0.2</v>
      </c>
      <c r="I13" s="30" t="s">
        <v>3</v>
      </c>
      <c r="J13" s="31">
        <v>0.15</v>
      </c>
      <c r="K13" s="30" t="s">
        <v>4</v>
      </c>
      <c r="L13" s="31">
        <v>-0.05</v>
      </c>
      <c r="M13" s="30" t="s">
        <v>4</v>
      </c>
      <c r="N13" s="31">
        <v>-0.1</v>
      </c>
      <c r="O13" s="30" t="s">
        <v>3</v>
      </c>
      <c r="P13" s="31">
        <v>0.25</v>
      </c>
      <c r="Q13" s="30" t="s">
        <v>3</v>
      </c>
      <c r="R13" s="31">
        <v>0.3</v>
      </c>
      <c r="S13" s="30" t="s">
        <v>3</v>
      </c>
      <c r="T13" s="31">
        <v>0.25</v>
      </c>
    </row>
    <row r="14" spans="1:20" x14ac:dyDescent="0.3">
      <c r="A14" s="4"/>
      <c r="B14" s="9" t="s">
        <v>8</v>
      </c>
      <c r="C14" s="10" t="s">
        <v>13</v>
      </c>
      <c r="D14" s="14" t="s">
        <v>23</v>
      </c>
      <c r="E14" s="67">
        <f>+$D$5</f>
        <v>10000000</v>
      </c>
      <c r="F14" s="68"/>
      <c r="G14" s="69">
        <f>E34</f>
        <v>11986926.36463625</v>
      </c>
      <c r="H14" s="69"/>
      <c r="I14" s="69">
        <f>G31</f>
        <v>13881030.146646654</v>
      </c>
      <c r="J14" s="69"/>
      <c r="K14" s="69">
        <f>I34</f>
        <v>15509769.569485063</v>
      </c>
      <c r="L14" s="69"/>
      <c r="M14" s="69">
        <f>K34</f>
        <v>15509769.569485063</v>
      </c>
      <c r="N14" s="69"/>
      <c r="O14" s="69">
        <f>M34</f>
        <v>15509769.569485063</v>
      </c>
      <c r="P14" s="69"/>
      <c r="Q14" s="69">
        <f>O34</f>
        <v>18591446.57618935</v>
      </c>
      <c r="R14" s="69"/>
      <c r="S14" s="69">
        <f>Q34</f>
        <v>23041702.328013591</v>
      </c>
      <c r="T14" s="69"/>
    </row>
    <row r="15" spans="1:20" ht="31.2" x14ac:dyDescent="0.3">
      <c r="A15" s="4"/>
      <c r="B15" s="9" t="s">
        <v>27</v>
      </c>
      <c r="C15" s="10" t="s">
        <v>14</v>
      </c>
      <c r="D15" s="14" t="s">
        <v>24</v>
      </c>
      <c r="E15" s="67">
        <f>E14*F13</f>
        <v>2500000</v>
      </c>
      <c r="F15" s="68"/>
      <c r="G15" s="69">
        <f>G14*H13</f>
        <v>2397385.2729272502</v>
      </c>
      <c r="H15" s="69"/>
      <c r="I15" s="76">
        <f>I14*J13</f>
        <v>2082154.521996998</v>
      </c>
      <c r="J15" s="76"/>
      <c r="K15" s="76">
        <f>K14*L13</f>
        <v>-775488.47847425321</v>
      </c>
      <c r="L15" s="76"/>
      <c r="M15" s="76">
        <f>M14*N13</f>
        <v>-1550976.9569485064</v>
      </c>
      <c r="N15" s="76"/>
      <c r="O15" s="76">
        <f>O14*P13</f>
        <v>3877442.3923712657</v>
      </c>
      <c r="P15" s="76"/>
      <c r="Q15" s="76">
        <f>Q14*R13</f>
        <v>5577433.9728568047</v>
      </c>
      <c r="R15" s="76"/>
      <c r="S15" s="76">
        <f>S14*T13</f>
        <v>5760425.5820033979</v>
      </c>
      <c r="T15" s="76"/>
    </row>
    <row r="16" spans="1:20" x14ac:dyDescent="0.3">
      <c r="A16" s="4"/>
      <c r="B16" s="9" t="s">
        <v>6</v>
      </c>
      <c r="C16" s="10" t="s">
        <v>15</v>
      </c>
      <c r="D16" s="14" t="s">
        <v>25</v>
      </c>
      <c r="E16" s="67">
        <f>E14+E15</f>
        <v>12500000</v>
      </c>
      <c r="F16" s="68"/>
      <c r="G16" s="69">
        <f>G14+G15</f>
        <v>14384311.637563501</v>
      </c>
      <c r="H16" s="69"/>
      <c r="I16" s="69">
        <f>I14+I15</f>
        <v>15963184.668643652</v>
      </c>
      <c r="J16" s="69"/>
      <c r="K16" s="69">
        <f>K14+K15</f>
        <v>14734281.091010809</v>
      </c>
      <c r="L16" s="69"/>
      <c r="M16" s="69">
        <f>M14+M15</f>
        <v>13958792.612536557</v>
      </c>
      <c r="N16" s="69"/>
      <c r="O16" s="69">
        <f>O14+O15</f>
        <v>19387211.961856328</v>
      </c>
      <c r="P16" s="69"/>
      <c r="Q16" s="69">
        <f>Q14+Q15</f>
        <v>24168880.549046155</v>
      </c>
      <c r="R16" s="69"/>
      <c r="S16" s="69">
        <f>S14+S15</f>
        <v>28802127.910016991</v>
      </c>
      <c r="T16" s="69"/>
    </row>
    <row r="17" spans="1:20" ht="31.2" x14ac:dyDescent="0.3">
      <c r="A17" s="4"/>
      <c r="B17" s="9" t="s">
        <v>12</v>
      </c>
      <c r="C17" s="10" t="s">
        <v>16</v>
      </c>
      <c r="D17" s="14" t="s">
        <v>26</v>
      </c>
      <c r="E17" s="67">
        <f>(E14+E16)/2</f>
        <v>11250000</v>
      </c>
      <c r="F17" s="68"/>
      <c r="G17" s="69">
        <f>(G14+G16)/2</f>
        <v>13185619.001099875</v>
      </c>
      <c r="H17" s="69"/>
      <c r="I17" s="69">
        <f>(I14+I16)/2</f>
        <v>14922107.407645153</v>
      </c>
      <c r="J17" s="69"/>
      <c r="K17" s="69">
        <f>(K14+K16)/2</f>
        <v>15122025.330247935</v>
      </c>
      <c r="L17" s="69"/>
      <c r="M17" s="69">
        <f>(M14+M16)/2</f>
        <v>14734281.091010809</v>
      </c>
      <c r="N17" s="69"/>
      <c r="O17" s="69">
        <f>(O14+O16)/2</f>
        <v>17448490.765670694</v>
      </c>
      <c r="P17" s="69"/>
      <c r="Q17" s="69">
        <f>(Q14+Q16)/2</f>
        <v>21380163.562617753</v>
      </c>
      <c r="R17" s="69"/>
      <c r="S17" s="69">
        <f>(S14+S16)/2</f>
        <v>25921915.119015291</v>
      </c>
      <c r="T17" s="69"/>
    </row>
    <row r="18" spans="1:20" x14ac:dyDescent="0.3">
      <c r="A18" s="4"/>
      <c r="B18" s="9" t="s">
        <v>28</v>
      </c>
      <c r="C18" s="10" t="s">
        <v>17</v>
      </c>
      <c r="D18" s="14" t="s">
        <v>44</v>
      </c>
      <c r="E18" s="67">
        <f>+(E17*-$D$7)*1.18</f>
        <v>-26550</v>
      </c>
      <c r="F18" s="68"/>
      <c r="G18" s="67">
        <f>+(G17*-$D$7)*1.18</f>
        <v>-31118.060842595707</v>
      </c>
      <c r="H18" s="68"/>
      <c r="I18" s="67">
        <f>+(I17*-$D$7)*1.18</f>
        <v>-35216.173482042563</v>
      </c>
      <c r="J18" s="68"/>
      <c r="K18" s="67">
        <f>+(K17*-$D$7)*1.18</f>
        <v>-35687.979779385125</v>
      </c>
      <c r="L18" s="68"/>
      <c r="M18" s="67">
        <f>+(M17*-$D$7)*1.18</f>
        <v>-34772.903374785506</v>
      </c>
      <c r="N18" s="68"/>
      <c r="O18" s="67">
        <f>+(O17*-$D$7)*1.18</f>
        <v>-41178.438206982843</v>
      </c>
      <c r="P18" s="68"/>
      <c r="Q18" s="67">
        <f>+(Q17*-$D$7)*1.18</f>
        <v>-50457.186007777891</v>
      </c>
      <c r="R18" s="68"/>
      <c r="S18" s="67">
        <f>+(S17*-$D$7)*1.18</f>
        <v>-61175.719680876085</v>
      </c>
      <c r="T18" s="68"/>
    </row>
    <row r="19" spans="1:20" x14ac:dyDescent="0.3">
      <c r="A19" s="4"/>
      <c r="B19" s="9" t="s">
        <v>45</v>
      </c>
      <c r="C19" s="10" t="s">
        <v>18</v>
      </c>
      <c r="D19" s="14" t="s">
        <v>51</v>
      </c>
      <c r="E19" s="67">
        <f>+(E17*-$D$10)*1.18</f>
        <v>-33187.5</v>
      </c>
      <c r="F19" s="68"/>
      <c r="G19" s="67">
        <f>+(G17*-$D$10)*1.18</f>
        <v>-38897.576053244629</v>
      </c>
      <c r="H19" s="68"/>
      <c r="I19" s="67">
        <f>+(I17*-$D$10)*1.18</f>
        <v>-44020.216852553203</v>
      </c>
      <c r="J19" s="68"/>
      <c r="K19" s="67">
        <f>+(K17*-$D$10)*1.18</f>
        <v>-44609.974724231412</v>
      </c>
      <c r="L19" s="68"/>
      <c r="M19" s="67">
        <f>+(M17*-$D$10)*1.18</f>
        <v>-43466.129218481881</v>
      </c>
      <c r="N19" s="68"/>
      <c r="O19" s="67">
        <f>+(O17*-$D$10)*1.18</f>
        <v>-51473.04775872855</v>
      </c>
      <c r="P19" s="68"/>
      <c r="Q19" s="67">
        <f>+(Q17*-$D$10)*1.18</f>
        <v>-63071.482509722373</v>
      </c>
      <c r="R19" s="68"/>
      <c r="S19" s="67">
        <f>+(S17*-$D$10)*1.18</f>
        <v>-76469.649601095109</v>
      </c>
      <c r="T19" s="68"/>
    </row>
    <row r="20" spans="1:20" ht="31.2" x14ac:dyDescent="0.3">
      <c r="A20" s="4"/>
      <c r="B20" s="8" t="s">
        <v>29</v>
      </c>
      <c r="C20" s="10" t="s">
        <v>19</v>
      </c>
      <c r="D20" s="9" t="s">
        <v>46</v>
      </c>
      <c r="E20" s="67">
        <f>+((E17+E18+E19)*-$D$6)*1.18</f>
        <v>-198067.64624999999</v>
      </c>
      <c r="F20" s="68"/>
      <c r="G20" s="67">
        <f>+((G17+G18+G19)*-$D$6)*1.18</f>
        <v>-232146.17954641138</v>
      </c>
      <c r="H20" s="68"/>
      <c r="I20" s="67">
        <f>+((I17+I18+I19)*-$D$6)*1.18</f>
        <v>-262718.81700639683</v>
      </c>
      <c r="J20" s="68"/>
      <c r="K20" s="67">
        <f>+((K17+K18+K19)*-$D$6)*1.18</f>
        <v>-266238.57455067441</v>
      </c>
      <c r="L20" s="68"/>
      <c r="M20" s="67">
        <f>+((M17+M18+M19)*-$D$6)*1.18</f>
        <v>-259411.94443399046</v>
      </c>
      <c r="N20" s="68"/>
      <c r="O20" s="67">
        <f>+((O17+O18+O19)*-$D$6)*1.18</f>
        <v>-307198.3552507782</v>
      </c>
      <c r="P20" s="68"/>
      <c r="Q20" s="67">
        <f>+((Q17+Q18+Q19)*-$D$6)*1.18</f>
        <v>-376419.43762557441</v>
      </c>
      <c r="R20" s="68"/>
      <c r="S20" s="67">
        <f>+((S17+S18+S19)*-$D$6)*1.18</f>
        <v>-456381.57457027974</v>
      </c>
      <c r="T20" s="68"/>
    </row>
    <row r="21" spans="1:20" ht="31.2" x14ac:dyDescent="0.3">
      <c r="A21" s="4"/>
      <c r="B21" s="9" t="s">
        <v>53</v>
      </c>
      <c r="C21" s="10" t="s">
        <v>20</v>
      </c>
      <c r="D21" s="9" t="s">
        <v>47</v>
      </c>
      <c r="E21" s="67">
        <f>+E18+E20+E19</f>
        <v>-257805.14624999999</v>
      </c>
      <c r="F21" s="68"/>
      <c r="G21" s="67">
        <f>+G18+G20+G19</f>
        <v>-302161.81644225173</v>
      </c>
      <c r="H21" s="68"/>
      <c r="I21" s="67">
        <f>+I18+I20+I19</f>
        <v>-341955.20734099258</v>
      </c>
      <c r="J21" s="68"/>
      <c r="K21" s="67">
        <f>+K18+K20+K19</f>
        <v>-346536.52905429096</v>
      </c>
      <c r="L21" s="68"/>
      <c r="M21" s="67">
        <f>+M18+M20+M19</f>
        <v>-337650.97702725785</v>
      </c>
      <c r="N21" s="68"/>
      <c r="O21" s="67">
        <f>+O18+O20+O19</f>
        <v>-399849.84121648961</v>
      </c>
      <c r="P21" s="68"/>
      <c r="Q21" s="67">
        <f>+Q18+Q20+Q19</f>
        <v>-489948.10614307463</v>
      </c>
      <c r="R21" s="68"/>
      <c r="S21" s="67">
        <f>+S18+S20+S19</f>
        <v>-594026.94385225093</v>
      </c>
      <c r="T21" s="68"/>
    </row>
    <row r="22" spans="1:20" x14ac:dyDescent="0.3">
      <c r="A22" s="4"/>
      <c r="B22" s="41" t="s">
        <v>34</v>
      </c>
      <c r="C22" s="15" t="s">
        <v>21</v>
      </c>
      <c r="D22" s="16" t="s">
        <v>52</v>
      </c>
      <c r="E22" s="71">
        <f>E16+E21</f>
        <v>12242194.85375</v>
      </c>
      <c r="F22" s="72"/>
      <c r="G22" s="73">
        <f>G16+G21</f>
        <v>14082149.821121249</v>
      </c>
      <c r="H22" s="73"/>
      <c r="I22" s="73">
        <f>I16+I21</f>
        <v>15621229.461302659</v>
      </c>
      <c r="J22" s="73"/>
      <c r="K22" s="73">
        <f>K16+K21</f>
        <v>14387744.561956517</v>
      </c>
      <c r="L22" s="73"/>
      <c r="M22" s="73">
        <f>M16+M21</f>
        <v>13621141.635509299</v>
      </c>
      <c r="N22" s="73"/>
      <c r="O22" s="73">
        <f>O16+O21</f>
        <v>18987362.120639838</v>
      </c>
      <c r="P22" s="73"/>
      <c r="Q22" s="73">
        <f>Q16+Q21</f>
        <v>23678932.442903079</v>
      </c>
      <c r="R22" s="73"/>
      <c r="S22" s="73">
        <f>S16+S21</f>
        <v>28208100.966164742</v>
      </c>
      <c r="T22" s="73"/>
    </row>
    <row r="23" spans="1:20" x14ac:dyDescent="0.3">
      <c r="A23" s="4"/>
      <c r="B23" s="17"/>
      <c r="C23" s="18"/>
      <c r="D23" s="19"/>
      <c r="E23" s="1"/>
      <c r="F23" s="1"/>
      <c r="G23" s="1"/>
      <c r="H23" s="1"/>
      <c r="I23" s="1"/>
      <c r="J23" s="1"/>
      <c r="K23" s="1"/>
      <c r="L23" s="1"/>
      <c r="M23" s="1"/>
      <c r="N23" s="1"/>
      <c r="O23" s="1"/>
      <c r="P23" s="1"/>
      <c r="Q23" s="1"/>
      <c r="R23" s="2"/>
      <c r="S23" s="1"/>
      <c r="T23" s="2"/>
    </row>
    <row r="24" spans="1:20" ht="46.8" x14ac:dyDescent="0.3">
      <c r="A24" s="4"/>
      <c r="B24" s="36" t="s">
        <v>55</v>
      </c>
      <c r="C24" s="35" t="s">
        <v>22</v>
      </c>
      <c r="D24" s="36"/>
      <c r="E24" s="57">
        <f>E14</f>
        <v>10000000</v>
      </c>
      <c r="F24" s="58"/>
      <c r="G24" s="70">
        <f>G14</f>
        <v>11986926.36463625</v>
      </c>
      <c r="H24" s="70"/>
      <c r="I24" s="70">
        <f>IF(G29&gt;0,G31,MAX(G31,G34))</f>
        <v>13881030.146646654</v>
      </c>
      <c r="J24" s="70"/>
      <c r="K24" s="70">
        <f>IF(I29&gt;0,I31,MAX(I31,I34))</f>
        <v>15509769.569485063</v>
      </c>
      <c r="L24" s="70"/>
      <c r="M24" s="70">
        <f>IF(K29&gt;0,K31,MAX(K31,K34))</f>
        <v>15509769.569485063</v>
      </c>
      <c r="N24" s="70"/>
      <c r="O24" s="70">
        <f>IF(M29&gt;0,M31,MAX(M31,M34))</f>
        <v>15509769.569485063</v>
      </c>
      <c r="P24" s="70"/>
      <c r="Q24" s="70">
        <f>IF(O29&gt;0,O31,MAX(O31,O34))</f>
        <v>18591446.57618935</v>
      </c>
      <c r="R24" s="70"/>
      <c r="S24" s="70">
        <f>IF(Q29&gt;0,Q31,MAX(Q31,Q34))</f>
        <v>23041702.328013591</v>
      </c>
      <c r="T24" s="70"/>
    </row>
    <row r="25" spans="1:20" ht="31.2" x14ac:dyDescent="0.3">
      <c r="A25" s="4"/>
      <c r="B25" s="22" t="s">
        <v>56</v>
      </c>
      <c r="C25" s="10" t="s">
        <v>35</v>
      </c>
      <c r="D25" s="22" t="s">
        <v>54</v>
      </c>
      <c r="E25" s="67">
        <f>(E24*$D$9)</f>
        <v>800000</v>
      </c>
      <c r="F25" s="68"/>
      <c r="G25" s="69">
        <f>(G24*$D$9)</f>
        <v>958954.10917089996</v>
      </c>
      <c r="H25" s="69"/>
      <c r="I25" s="69">
        <f>(I24*$D$9)</f>
        <v>1110482.4117317323</v>
      </c>
      <c r="J25" s="69"/>
      <c r="K25" s="69">
        <f>(K24*$D$9)</f>
        <v>1240781.5655588051</v>
      </c>
      <c r="L25" s="69"/>
      <c r="M25" s="69">
        <f>(M24*$D$9)</f>
        <v>1240781.5655588051</v>
      </c>
      <c r="N25" s="69"/>
      <c r="O25" s="69">
        <f>(O24*$D$9)</f>
        <v>1240781.5655588051</v>
      </c>
      <c r="P25" s="69"/>
      <c r="Q25" s="69">
        <f>(Q24*$D$9)</f>
        <v>1487315.7260951481</v>
      </c>
      <c r="R25" s="69"/>
      <c r="S25" s="69">
        <f>(S24*$D$9)</f>
        <v>1843336.1862410873</v>
      </c>
      <c r="T25" s="69"/>
    </row>
    <row r="26" spans="1:20" ht="62.4" x14ac:dyDescent="0.3">
      <c r="A26" s="4"/>
      <c r="B26" s="9" t="s">
        <v>57</v>
      </c>
      <c r="C26" s="10" t="s">
        <v>36</v>
      </c>
      <c r="D26" s="9" t="s">
        <v>58</v>
      </c>
      <c r="E26" s="67" t="str">
        <f>IF(E22&gt;(E24+E25),("Yes"),("No Pfee"))</f>
        <v>Yes</v>
      </c>
      <c r="F26" s="68"/>
      <c r="G26" s="69" t="str">
        <f>IF(G22&gt;(G24+G25),("Yes"),("No Pfee"))</f>
        <v>Yes</v>
      </c>
      <c r="H26" s="69"/>
      <c r="I26" s="69" t="str">
        <f>IF(I22&gt;(I24+I25),("Yes"),("No Pfee"))</f>
        <v>Yes</v>
      </c>
      <c r="J26" s="69"/>
      <c r="K26" s="69" t="str">
        <f>IF(K22&gt;(K24+K25),("Yes"),("No Pfee"))</f>
        <v>No Pfee</v>
      </c>
      <c r="L26" s="69"/>
      <c r="M26" s="69" t="str">
        <f>IF(M22&gt;(M24+M25),("Yes"),("No Pfee"))</f>
        <v>No Pfee</v>
      </c>
      <c r="N26" s="69"/>
      <c r="O26" s="69" t="str">
        <f>IF(O22&gt;(O24+O25),("Yes"),("No Pfee"))</f>
        <v>Yes</v>
      </c>
      <c r="P26" s="69"/>
      <c r="Q26" s="69" t="str">
        <f>IF(Q22&gt;(Q24+Q25),("Yes"),("No Pfee"))</f>
        <v>Yes</v>
      </c>
      <c r="R26" s="69"/>
      <c r="S26" s="69" t="str">
        <f>IF(S22&gt;(S24+S25),("Yes"),("No Pfee"))</f>
        <v>Yes</v>
      </c>
      <c r="T26" s="69"/>
    </row>
    <row r="27" spans="1:20" x14ac:dyDescent="0.3">
      <c r="A27" s="4"/>
      <c r="B27" s="66" t="s">
        <v>81</v>
      </c>
      <c r="C27" s="66"/>
      <c r="D27" s="66"/>
      <c r="E27" s="66"/>
      <c r="F27" s="66"/>
      <c r="G27" s="66"/>
      <c r="H27" s="66"/>
      <c r="I27" s="66"/>
      <c r="J27" s="66"/>
      <c r="K27" s="23"/>
      <c r="L27" s="7"/>
      <c r="M27" s="23"/>
      <c r="N27" s="7"/>
      <c r="O27" s="23"/>
      <c r="P27" s="7"/>
      <c r="Q27" s="23"/>
      <c r="R27" s="42"/>
      <c r="S27" s="23"/>
      <c r="T27" s="42"/>
    </row>
    <row r="28" spans="1:20" ht="31.2" x14ac:dyDescent="0.3">
      <c r="A28" s="4"/>
      <c r="B28" s="9" t="s">
        <v>42</v>
      </c>
      <c r="C28" s="10" t="s">
        <v>37</v>
      </c>
      <c r="D28" s="9" t="s">
        <v>59</v>
      </c>
      <c r="E28" s="67">
        <f>+IF(E26="Yes",(E22-E24-E25),(0))</f>
        <v>1442194.8537499998</v>
      </c>
      <c r="F28" s="68"/>
      <c r="G28" s="69">
        <f>+IF(G26="Yes",(G22-G24-G25),(0))</f>
        <v>1136269.3473140995</v>
      </c>
      <c r="H28" s="69"/>
      <c r="I28" s="69">
        <f>+IF(I26="Yes",(I22-I24-I25),(0))</f>
        <v>629716.902924272</v>
      </c>
      <c r="J28" s="69"/>
      <c r="K28" s="69">
        <f>+IF(K26="Yes",(K22-K24-K25),(0))</f>
        <v>0</v>
      </c>
      <c r="L28" s="69"/>
      <c r="M28" s="69">
        <f>+IF(M26="Yes",(M22-M24-M25),(0))</f>
        <v>0</v>
      </c>
      <c r="N28" s="69"/>
      <c r="O28" s="69">
        <f>+IF(O26="Yes",(O22-O24-O25),(0))</f>
        <v>2236810.9855959704</v>
      </c>
      <c r="P28" s="69"/>
      <c r="Q28" s="69">
        <f>+IF(Q26="Yes",(Q22-Q24-Q25),(0))</f>
        <v>3600170.1406185804</v>
      </c>
      <c r="R28" s="69"/>
      <c r="S28" s="69">
        <f>+IF(S26="Yes",(S22-S24-S25),(0))</f>
        <v>3323062.4519100627</v>
      </c>
      <c r="T28" s="69"/>
    </row>
    <row r="29" spans="1:20" x14ac:dyDescent="0.3">
      <c r="A29" s="4"/>
      <c r="B29" s="24" t="s">
        <v>38</v>
      </c>
      <c r="C29" s="15" t="s">
        <v>39</v>
      </c>
      <c r="D29" s="24" t="s">
        <v>60</v>
      </c>
      <c r="E29" s="52">
        <f>+(E28*-$D$8)*1.18</f>
        <v>-255268.48911374994</v>
      </c>
      <c r="F29" s="53"/>
      <c r="G29" s="54">
        <f>+(G28*-$D$8)*1.18</f>
        <v>-201119.67447459558</v>
      </c>
      <c r="H29" s="54"/>
      <c r="I29" s="54">
        <f>+(I28*-$D$8)*1.18</f>
        <v>-111459.89181759614</v>
      </c>
      <c r="J29" s="54"/>
      <c r="K29" s="54">
        <f>+(K28*-$D$8)*1.18</f>
        <v>0</v>
      </c>
      <c r="L29" s="54"/>
      <c r="M29" s="54">
        <f>+(M28*-$D$8)*1.18</f>
        <v>0</v>
      </c>
      <c r="N29" s="54"/>
      <c r="O29" s="54">
        <f>+(O28*-$D$8)*1.18</f>
        <v>-395915.54445048672</v>
      </c>
      <c r="P29" s="54"/>
      <c r="Q29" s="54">
        <f>+(Q28*-$D$8)*1.18</f>
        <v>-637230.11488948867</v>
      </c>
      <c r="R29" s="54"/>
      <c r="S29" s="54">
        <f>+(S28*-$D$8)*1.18</f>
        <v>-588182.05398808105</v>
      </c>
      <c r="T29" s="54"/>
    </row>
    <row r="30" spans="1:20" x14ac:dyDescent="0.3">
      <c r="A30" s="4"/>
      <c r="B30" s="17"/>
      <c r="C30" s="18"/>
      <c r="D30" s="19"/>
      <c r="E30" s="1"/>
      <c r="F30" s="1"/>
      <c r="G30" s="1"/>
      <c r="H30" s="1"/>
      <c r="I30" s="1"/>
      <c r="J30" s="1"/>
      <c r="K30" s="1"/>
      <c r="L30" s="1"/>
      <c r="M30" s="1"/>
      <c r="N30" s="1"/>
      <c r="O30" s="1"/>
      <c r="P30" s="1"/>
      <c r="Q30" s="1"/>
      <c r="R30" s="2"/>
      <c r="S30" s="1"/>
      <c r="T30" s="2"/>
    </row>
    <row r="31" spans="1:20" ht="31.2" x14ac:dyDescent="0.3">
      <c r="A31" s="4"/>
      <c r="B31" s="34" t="s">
        <v>43</v>
      </c>
      <c r="C31" s="33" t="s">
        <v>40</v>
      </c>
      <c r="D31" s="34" t="s">
        <v>61</v>
      </c>
      <c r="E31" s="60">
        <f>+E22+E29</f>
        <v>11986926.36463625</v>
      </c>
      <c r="F31" s="61"/>
      <c r="G31" s="62">
        <f>+G22+G29</f>
        <v>13881030.146646654</v>
      </c>
      <c r="H31" s="62"/>
      <c r="I31" s="62">
        <f>+I22+I29</f>
        <v>15509769.569485063</v>
      </c>
      <c r="J31" s="62"/>
      <c r="K31" s="62">
        <f>+K22+K29</f>
        <v>14387744.561956517</v>
      </c>
      <c r="L31" s="62"/>
      <c r="M31" s="62">
        <f>+M22+M29</f>
        <v>13621141.635509299</v>
      </c>
      <c r="N31" s="62"/>
      <c r="O31" s="62">
        <f>+O22+O29</f>
        <v>18591446.57618935</v>
      </c>
      <c r="P31" s="62"/>
      <c r="Q31" s="62">
        <f>+Q22+Q29</f>
        <v>23041702.328013591</v>
      </c>
      <c r="R31" s="62"/>
      <c r="S31" s="62">
        <f>+S22+S29</f>
        <v>27619918.912176661</v>
      </c>
      <c r="T31" s="62"/>
    </row>
    <row r="32" spans="1:20" ht="31.2" x14ac:dyDescent="0.3">
      <c r="A32" s="4"/>
      <c r="B32" s="16" t="s">
        <v>7</v>
      </c>
      <c r="C32" s="15" t="s">
        <v>41</v>
      </c>
      <c r="D32" s="16" t="s">
        <v>62</v>
      </c>
      <c r="E32" s="63">
        <f>+E31/E14-1</f>
        <v>0.19869263646362501</v>
      </c>
      <c r="F32" s="64"/>
      <c r="G32" s="65">
        <f>+G31/G14-1</f>
        <v>0.15801413343110005</v>
      </c>
      <c r="H32" s="65"/>
      <c r="I32" s="65">
        <f>+I31/I14-1</f>
        <v>0.11733563039857486</v>
      </c>
      <c r="J32" s="65"/>
      <c r="K32" s="65">
        <f>+K31/K14-1</f>
        <v>-7.2343112675000043E-2</v>
      </c>
      <c r="L32" s="65"/>
      <c r="M32" s="65">
        <f>+M31/M14-1</f>
        <v>-0.12177021234999996</v>
      </c>
      <c r="N32" s="65"/>
      <c r="O32" s="65">
        <f>+O31/O14-1</f>
        <v>0.19869263646362501</v>
      </c>
      <c r="P32" s="65"/>
      <c r="Q32" s="65">
        <f>+Q31/Q14-1</f>
        <v>0.23937113949614996</v>
      </c>
      <c r="R32" s="65"/>
      <c r="S32" s="65">
        <f>+S31/S14-1</f>
        <v>0.19869263646362523</v>
      </c>
      <c r="T32" s="65"/>
    </row>
    <row r="33" spans="1:20" x14ac:dyDescent="0.3">
      <c r="A33" s="4"/>
      <c r="B33" s="17"/>
      <c r="C33" s="18"/>
      <c r="D33" s="19"/>
      <c r="E33" s="1"/>
      <c r="F33" s="1"/>
      <c r="G33" s="1"/>
      <c r="H33" s="1"/>
      <c r="I33" s="1"/>
      <c r="J33" s="1"/>
      <c r="K33" s="1"/>
      <c r="L33" s="1"/>
      <c r="M33" s="1"/>
      <c r="N33" s="1"/>
      <c r="O33" s="1"/>
      <c r="P33" s="1"/>
      <c r="Q33" s="1"/>
      <c r="R33" s="2"/>
      <c r="S33" s="1"/>
      <c r="T33" s="2"/>
    </row>
    <row r="34" spans="1:20" ht="46.8" x14ac:dyDescent="0.3">
      <c r="A34" s="4"/>
      <c r="B34" s="37" t="s">
        <v>82</v>
      </c>
      <c r="C34" s="38" t="s">
        <v>63</v>
      </c>
      <c r="D34" s="39" t="s">
        <v>69</v>
      </c>
      <c r="E34" s="57">
        <f>MAX(E24,E31)</f>
        <v>11986926.36463625</v>
      </c>
      <c r="F34" s="58"/>
      <c r="G34" s="59">
        <f>MAX(G24,G31)</f>
        <v>13881030.146646654</v>
      </c>
      <c r="H34" s="59"/>
      <c r="I34" s="59">
        <f>MAX(I24,I31)</f>
        <v>15509769.569485063</v>
      </c>
      <c r="J34" s="59"/>
      <c r="K34" s="59">
        <f>MAX(K24,K31)</f>
        <v>15509769.569485063</v>
      </c>
      <c r="L34" s="59"/>
      <c r="M34" s="59">
        <f>MAX(M24,M31)</f>
        <v>15509769.569485063</v>
      </c>
      <c r="N34" s="59"/>
      <c r="O34" s="59">
        <f>MAX(O24,O31)</f>
        <v>18591446.57618935</v>
      </c>
      <c r="P34" s="59"/>
      <c r="Q34" s="59">
        <f>MAX(Q24,Q31)</f>
        <v>23041702.328013591</v>
      </c>
      <c r="R34" s="59"/>
      <c r="S34" s="59">
        <f>MAX(S24,S31)</f>
        <v>27619918.912176661</v>
      </c>
      <c r="T34" s="59"/>
    </row>
    <row r="35" spans="1:20" x14ac:dyDescent="0.3">
      <c r="A35" s="4"/>
      <c r="B35" s="17"/>
      <c r="C35" s="18"/>
      <c r="D35" s="19"/>
      <c r="E35" s="1"/>
      <c r="F35" s="1"/>
      <c r="G35" s="1"/>
      <c r="H35" s="1"/>
      <c r="I35" s="1"/>
      <c r="J35" s="1"/>
      <c r="K35" s="1"/>
      <c r="L35" s="1"/>
      <c r="M35" s="1"/>
      <c r="N35" s="1"/>
      <c r="O35" s="1"/>
      <c r="P35" s="1"/>
      <c r="Q35" s="1"/>
      <c r="R35" s="2"/>
      <c r="S35" s="1"/>
      <c r="T35" s="2"/>
    </row>
    <row r="36" spans="1:20" ht="46.8" x14ac:dyDescent="0.3">
      <c r="A36" s="4"/>
      <c r="B36" s="21" t="s">
        <v>83</v>
      </c>
      <c r="C36" s="20" t="s">
        <v>63</v>
      </c>
      <c r="D36" s="21" t="s">
        <v>68</v>
      </c>
      <c r="E36" s="67">
        <f>MAX(E24,E22)</f>
        <v>12242194.85375</v>
      </c>
      <c r="F36" s="68"/>
      <c r="G36" s="77">
        <f>MAX(G24,G22)</f>
        <v>14082149.821121249</v>
      </c>
      <c r="H36" s="77"/>
      <c r="I36" s="77">
        <f>MAX(I24,I22)</f>
        <v>15621229.461302659</v>
      </c>
      <c r="J36" s="77"/>
      <c r="K36" s="77">
        <f>MAX(K24,K22)</f>
        <v>15509769.569485063</v>
      </c>
      <c r="L36" s="77"/>
      <c r="M36" s="77">
        <f>MAX(M24,M22)</f>
        <v>15509769.569485063</v>
      </c>
      <c r="N36" s="77"/>
      <c r="O36" s="77">
        <f>MAX(O24,O22)</f>
        <v>18987362.120639838</v>
      </c>
      <c r="P36" s="77"/>
      <c r="Q36" s="77">
        <f>MAX(Q24,Q22)</f>
        <v>23678932.442903079</v>
      </c>
      <c r="R36" s="77"/>
      <c r="S36" s="77">
        <f>MAX(S24,S22)</f>
        <v>28208100.966164742</v>
      </c>
      <c r="T36" s="77"/>
    </row>
    <row r="37" spans="1:20" x14ac:dyDescent="0.3">
      <c r="A37" s="4"/>
      <c r="B37" s="43"/>
      <c r="C37" s="6"/>
      <c r="D37" s="5"/>
      <c r="E37" s="44"/>
      <c r="F37" s="44"/>
      <c r="G37" s="44"/>
      <c r="H37" s="44"/>
      <c r="I37" s="44"/>
      <c r="J37" s="44"/>
      <c r="K37" s="44"/>
      <c r="L37" s="44"/>
      <c r="M37" s="7"/>
      <c r="N37" s="7"/>
      <c r="O37" s="7"/>
      <c r="P37" s="7"/>
      <c r="Q37" s="7"/>
      <c r="R37" s="42"/>
    </row>
    <row r="38" spans="1:20" x14ac:dyDescent="0.3">
      <c r="A38" s="40"/>
      <c r="B38" s="55" t="s">
        <v>70</v>
      </c>
      <c r="C38" s="56"/>
      <c r="D38" s="56"/>
      <c r="E38" s="56"/>
      <c r="F38" s="56"/>
      <c r="G38" s="56"/>
      <c r="H38" s="56"/>
      <c r="I38" s="56"/>
      <c r="J38" s="56"/>
      <c r="K38" s="56"/>
      <c r="L38" s="56"/>
      <c r="M38" s="49"/>
      <c r="N38" s="49"/>
      <c r="O38" s="49"/>
      <c r="P38" s="49"/>
      <c r="Q38" s="49"/>
      <c r="R38" s="49"/>
      <c r="S38" s="50"/>
      <c r="T38" s="51"/>
    </row>
    <row r="39" spans="1:20" ht="15.6" customHeight="1" x14ac:dyDescent="0.3">
      <c r="A39" s="40">
        <v>1</v>
      </c>
      <c r="B39" s="89" t="s">
        <v>86</v>
      </c>
      <c r="C39" s="89"/>
      <c r="D39" s="89"/>
      <c r="E39" s="89"/>
      <c r="F39" s="89"/>
      <c r="G39" s="89"/>
      <c r="H39" s="89"/>
      <c r="I39" s="89"/>
      <c r="J39" s="89"/>
      <c r="K39" s="89"/>
      <c r="L39" s="89"/>
      <c r="M39" s="89"/>
      <c r="N39" s="89"/>
      <c r="O39" s="89"/>
      <c r="P39" s="89"/>
      <c r="Q39" s="89"/>
      <c r="R39" s="89"/>
      <c r="S39" s="89"/>
      <c r="T39" s="89"/>
    </row>
    <row r="40" spans="1:20" x14ac:dyDescent="0.3">
      <c r="A40" s="13">
        <f>A39+1</f>
        <v>2</v>
      </c>
      <c r="B40" s="80" t="s">
        <v>71</v>
      </c>
      <c r="C40" s="80"/>
      <c r="D40" s="80"/>
      <c r="E40" s="80"/>
      <c r="F40" s="80"/>
      <c r="G40" s="80"/>
      <c r="H40" s="80"/>
      <c r="I40" s="80"/>
      <c r="J40" s="80"/>
      <c r="K40" s="80"/>
      <c r="L40" s="80"/>
      <c r="M40" s="80"/>
      <c r="N40" s="80"/>
      <c r="O40" s="80"/>
      <c r="P40" s="80"/>
      <c r="Q40" s="80"/>
      <c r="R40" s="80"/>
      <c r="S40" s="80"/>
      <c r="T40" s="80"/>
    </row>
    <row r="41" spans="1:20" ht="15" customHeight="1" x14ac:dyDescent="0.3">
      <c r="A41" s="13">
        <f>A40+1</f>
        <v>3</v>
      </c>
      <c r="B41" s="80" t="s">
        <v>48</v>
      </c>
      <c r="C41" s="80"/>
      <c r="D41" s="80"/>
      <c r="E41" s="80"/>
      <c r="F41" s="80"/>
      <c r="G41" s="80"/>
      <c r="H41" s="80"/>
      <c r="I41" s="80"/>
      <c r="J41" s="80"/>
      <c r="K41" s="80"/>
      <c r="L41" s="80"/>
      <c r="M41" s="80"/>
      <c r="N41" s="80"/>
      <c r="O41" s="80"/>
      <c r="P41" s="80"/>
      <c r="Q41" s="80"/>
      <c r="R41" s="80"/>
      <c r="S41" s="80"/>
      <c r="T41" s="80"/>
    </row>
    <row r="42" spans="1:20" ht="55.2" customHeight="1" x14ac:dyDescent="0.3">
      <c r="A42" s="13">
        <f t="shared" ref="A42:A50" si="0">A41+1</f>
        <v>4</v>
      </c>
      <c r="B42" s="80" t="s">
        <v>79</v>
      </c>
      <c r="C42" s="80"/>
      <c r="D42" s="80"/>
      <c r="E42" s="80"/>
      <c r="F42" s="80"/>
      <c r="G42" s="80"/>
      <c r="H42" s="80"/>
      <c r="I42" s="80"/>
      <c r="J42" s="80"/>
      <c r="K42" s="80"/>
      <c r="L42" s="80"/>
      <c r="M42" s="80"/>
      <c r="N42" s="80"/>
      <c r="O42" s="80"/>
      <c r="P42" s="80"/>
      <c r="Q42" s="80"/>
      <c r="R42" s="80"/>
      <c r="S42" s="80"/>
      <c r="T42" s="80"/>
    </row>
    <row r="43" spans="1:20" ht="15.6" customHeight="1" x14ac:dyDescent="0.3">
      <c r="A43" s="13">
        <f t="shared" si="0"/>
        <v>5</v>
      </c>
      <c r="B43" s="80" t="s">
        <v>49</v>
      </c>
      <c r="C43" s="80"/>
      <c r="D43" s="80"/>
      <c r="E43" s="80"/>
      <c r="F43" s="80"/>
      <c r="G43" s="80"/>
      <c r="H43" s="80"/>
      <c r="I43" s="80"/>
      <c r="J43" s="80"/>
      <c r="K43" s="80"/>
      <c r="L43" s="80"/>
      <c r="M43" s="80"/>
      <c r="N43" s="80"/>
      <c r="O43" s="80"/>
      <c r="P43" s="80"/>
      <c r="Q43" s="80"/>
      <c r="R43" s="80"/>
      <c r="S43" s="80"/>
      <c r="T43" s="80"/>
    </row>
    <row r="44" spans="1:20" x14ac:dyDescent="0.3">
      <c r="A44" s="13">
        <f t="shared" si="0"/>
        <v>6</v>
      </c>
      <c r="B44" s="80" t="s">
        <v>90</v>
      </c>
      <c r="C44" s="80"/>
      <c r="D44" s="80"/>
      <c r="E44" s="80"/>
      <c r="F44" s="80"/>
      <c r="G44" s="80"/>
      <c r="H44" s="80"/>
      <c r="I44" s="80"/>
      <c r="J44" s="80"/>
      <c r="K44" s="80"/>
      <c r="L44" s="80"/>
      <c r="M44" s="80"/>
      <c r="N44" s="80"/>
      <c r="O44" s="80"/>
      <c r="P44" s="80"/>
      <c r="Q44" s="80"/>
      <c r="R44" s="80"/>
      <c r="S44" s="80"/>
      <c r="T44" s="80"/>
    </row>
    <row r="45" spans="1:20" ht="42.6" customHeight="1" x14ac:dyDescent="0.3">
      <c r="A45" s="13">
        <f t="shared" si="0"/>
        <v>7</v>
      </c>
      <c r="B45" s="80" t="s">
        <v>65</v>
      </c>
      <c r="C45" s="80"/>
      <c r="D45" s="80"/>
      <c r="E45" s="80"/>
      <c r="F45" s="80"/>
      <c r="G45" s="80"/>
      <c r="H45" s="80"/>
      <c r="I45" s="80"/>
      <c r="J45" s="80"/>
      <c r="K45" s="80"/>
      <c r="L45" s="80"/>
      <c r="M45" s="80"/>
      <c r="N45" s="80"/>
      <c r="O45" s="80"/>
      <c r="P45" s="80"/>
      <c r="Q45" s="80"/>
      <c r="R45" s="80"/>
      <c r="S45" s="80"/>
      <c r="T45" s="80"/>
    </row>
    <row r="46" spans="1:20" ht="34.5" customHeight="1" x14ac:dyDescent="0.3">
      <c r="A46" s="13">
        <f t="shared" si="0"/>
        <v>8</v>
      </c>
      <c r="B46" s="80" t="s">
        <v>66</v>
      </c>
      <c r="C46" s="80"/>
      <c r="D46" s="80"/>
      <c r="E46" s="80"/>
      <c r="F46" s="80"/>
      <c r="G46" s="80"/>
      <c r="H46" s="80"/>
      <c r="I46" s="80"/>
      <c r="J46" s="80"/>
      <c r="K46" s="80"/>
      <c r="L46" s="80"/>
      <c r="M46" s="80"/>
      <c r="N46" s="80"/>
      <c r="O46" s="80"/>
      <c r="P46" s="80"/>
      <c r="Q46" s="80"/>
      <c r="R46" s="80"/>
      <c r="S46" s="80"/>
      <c r="T46" s="80"/>
    </row>
    <row r="47" spans="1:20" ht="24" customHeight="1" x14ac:dyDescent="0.3">
      <c r="A47" s="13">
        <f t="shared" si="0"/>
        <v>9</v>
      </c>
      <c r="B47" s="80" t="s">
        <v>64</v>
      </c>
      <c r="C47" s="80"/>
      <c r="D47" s="80"/>
      <c r="E47" s="80"/>
      <c r="F47" s="80"/>
      <c r="G47" s="80"/>
      <c r="H47" s="80"/>
      <c r="I47" s="80"/>
      <c r="J47" s="80"/>
      <c r="K47" s="80"/>
      <c r="L47" s="80"/>
      <c r="M47" s="80"/>
      <c r="N47" s="80"/>
      <c r="O47" s="80"/>
      <c r="P47" s="80"/>
      <c r="Q47" s="80"/>
      <c r="R47" s="80"/>
      <c r="S47" s="80"/>
      <c r="T47" s="80"/>
    </row>
    <row r="48" spans="1:20" ht="19.8" customHeight="1" x14ac:dyDescent="0.3">
      <c r="A48" s="13">
        <f t="shared" si="0"/>
        <v>10</v>
      </c>
      <c r="B48" s="80" t="s">
        <v>67</v>
      </c>
      <c r="C48" s="80"/>
      <c r="D48" s="80"/>
      <c r="E48" s="80"/>
      <c r="F48" s="80"/>
      <c r="G48" s="80"/>
      <c r="H48" s="80"/>
      <c r="I48" s="80"/>
      <c r="J48" s="80"/>
      <c r="K48" s="80"/>
      <c r="L48" s="80"/>
      <c r="M48" s="80"/>
      <c r="N48" s="80"/>
      <c r="O48" s="80"/>
      <c r="P48" s="80"/>
      <c r="Q48" s="80"/>
      <c r="R48" s="80"/>
      <c r="S48" s="80"/>
      <c r="T48" s="80"/>
    </row>
    <row r="49" spans="1:20" ht="23.4" customHeight="1" x14ac:dyDescent="0.3">
      <c r="A49" s="13">
        <f t="shared" si="0"/>
        <v>11</v>
      </c>
      <c r="B49" s="80" t="s">
        <v>85</v>
      </c>
      <c r="C49" s="80"/>
      <c r="D49" s="80"/>
      <c r="E49" s="80"/>
      <c r="F49" s="80"/>
      <c r="G49" s="80"/>
      <c r="H49" s="80"/>
      <c r="I49" s="80"/>
      <c r="J49" s="80"/>
      <c r="K49" s="80"/>
      <c r="L49" s="80"/>
      <c r="M49" s="80"/>
      <c r="N49" s="80"/>
      <c r="O49" s="80"/>
      <c r="P49" s="80"/>
      <c r="Q49" s="80"/>
      <c r="R49" s="80"/>
      <c r="S49" s="80"/>
      <c r="T49" s="80"/>
    </row>
    <row r="50" spans="1:20" ht="27.6" customHeight="1" x14ac:dyDescent="0.3">
      <c r="A50" s="13">
        <f t="shared" si="0"/>
        <v>12</v>
      </c>
      <c r="B50" s="88" t="s">
        <v>84</v>
      </c>
      <c r="C50" s="88"/>
      <c r="D50" s="88"/>
      <c r="E50" s="88"/>
      <c r="F50" s="88"/>
      <c r="G50" s="88"/>
      <c r="H50" s="88"/>
      <c r="I50" s="88"/>
      <c r="J50" s="88"/>
      <c r="K50" s="88"/>
      <c r="L50" s="88"/>
      <c r="M50" s="88"/>
      <c r="N50" s="88"/>
      <c r="O50" s="88"/>
      <c r="P50" s="88"/>
      <c r="Q50" s="88"/>
      <c r="R50" s="88"/>
      <c r="S50" s="88"/>
      <c r="T50" s="88"/>
    </row>
  </sheetData>
  <mergeCells count="170">
    <mergeCell ref="B50:T50"/>
    <mergeCell ref="S36:T36"/>
    <mergeCell ref="B39:T39"/>
    <mergeCell ref="B40:T40"/>
    <mergeCell ref="B41:T41"/>
    <mergeCell ref="B42:T42"/>
    <mergeCell ref="S28:T28"/>
    <mergeCell ref="S29:T29"/>
    <mergeCell ref="S31:T31"/>
    <mergeCell ref="S32:T32"/>
    <mergeCell ref="S34:T34"/>
    <mergeCell ref="B45:T45"/>
    <mergeCell ref="B46:T46"/>
    <mergeCell ref="B47:T47"/>
    <mergeCell ref="B48:T48"/>
    <mergeCell ref="B49:T49"/>
    <mergeCell ref="O29:P29"/>
    <mergeCell ref="O31:P31"/>
    <mergeCell ref="O32:P32"/>
    <mergeCell ref="O34:P34"/>
    <mergeCell ref="O36:P36"/>
    <mergeCell ref="M34:N34"/>
    <mergeCell ref="M36:N36"/>
    <mergeCell ref="M29:N29"/>
    <mergeCell ref="A2:L2"/>
    <mergeCell ref="B4:D4"/>
    <mergeCell ref="S12:T12"/>
    <mergeCell ref="S14:T14"/>
    <mergeCell ref="S15:T15"/>
    <mergeCell ref="S16:T16"/>
    <mergeCell ref="S17:T17"/>
    <mergeCell ref="S18:T18"/>
    <mergeCell ref="S19:T19"/>
    <mergeCell ref="Q14:R14"/>
    <mergeCell ref="Q15:R15"/>
    <mergeCell ref="Q16:R16"/>
    <mergeCell ref="Q17:R17"/>
    <mergeCell ref="O12:P12"/>
    <mergeCell ref="O14:P14"/>
    <mergeCell ref="O15:P15"/>
    <mergeCell ref="O16:P16"/>
    <mergeCell ref="O17:P17"/>
    <mergeCell ref="O18:P18"/>
    <mergeCell ref="O19:P19"/>
    <mergeCell ref="K19:L19"/>
    <mergeCell ref="B12:D13"/>
    <mergeCell ref="G12:H12"/>
    <mergeCell ref="I12:J12"/>
    <mergeCell ref="S20:T20"/>
    <mergeCell ref="S21:T21"/>
    <mergeCell ref="S22:T22"/>
    <mergeCell ref="S24:T24"/>
    <mergeCell ref="S25:T25"/>
    <mergeCell ref="S26:T26"/>
    <mergeCell ref="A1:R1"/>
    <mergeCell ref="B43:T43"/>
    <mergeCell ref="B44:T44"/>
    <mergeCell ref="Q31:R31"/>
    <mergeCell ref="Q32:R32"/>
    <mergeCell ref="Q34:R34"/>
    <mergeCell ref="Q36:R36"/>
    <mergeCell ref="Q24:R24"/>
    <mergeCell ref="Q25:R25"/>
    <mergeCell ref="Q26:R26"/>
    <mergeCell ref="Q28:R28"/>
    <mergeCell ref="Q29:R29"/>
    <mergeCell ref="Q18:R18"/>
    <mergeCell ref="Q19:R19"/>
    <mergeCell ref="Q20:R20"/>
    <mergeCell ref="Q21:R21"/>
    <mergeCell ref="Q22:R22"/>
    <mergeCell ref="Q12:R12"/>
    <mergeCell ref="O20:P20"/>
    <mergeCell ref="O21:P21"/>
    <mergeCell ref="O22:P22"/>
    <mergeCell ref="O24:P24"/>
    <mergeCell ref="O25:P25"/>
    <mergeCell ref="O26:P26"/>
    <mergeCell ref="O28:P28"/>
    <mergeCell ref="M26:N26"/>
    <mergeCell ref="M28:N28"/>
    <mergeCell ref="M31:N31"/>
    <mergeCell ref="M32:N32"/>
    <mergeCell ref="K31:L31"/>
    <mergeCell ref="K32:L32"/>
    <mergeCell ref="K34:L34"/>
    <mergeCell ref="K36:L36"/>
    <mergeCell ref="M12:N12"/>
    <mergeCell ref="M14:N14"/>
    <mergeCell ref="M15:N15"/>
    <mergeCell ref="M16:N16"/>
    <mergeCell ref="M17:N17"/>
    <mergeCell ref="M18:N18"/>
    <mergeCell ref="M19:N19"/>
    <mergeCell ref="M20:N20"/>
    <mergeCell ref="M21:N21"/>
    <mergeCell ref="M22:N22"/>
    <mergeCell ref="M24:N24"/>
    <mergeCell ref="M25:N25"/>
    <mergeCell ref="K24:L24"/>
    <mergeCell ref="K25:L25"/>
    <mergeCell ref="K26:L26"/>
    <mergeCell ref="K28:L28"/>
    <mergeCell ref="K29:L29"/>
    <mergeCell ref="K18:L18"/>
    <mergeCell ref="K20:L20"/>
    <mergeCell ref="K21:L21"/>
    <mergeCell ref="K22:L22"/>
    <mergeCell ref="K12:L12"/>
    <mergeCell ref="K14:L14"/>
    <mergeCell ref="K15:L15"/>
    <mergeCell ref="K16:L16"/>
    <mergeCell ref="K17:L17"/>
    <mergeCell ref="E36:F36"/>
    <mergeCell ref="G36:H36"/>
    <mergeCell ref="I36:J36"/>
    <mergeCell ref="E14:F14"/>
    <mergeCell ref="G14:H14"/>
    <mergeCell ref="I14:J14"/>
    <mergeCell ref="E15:F15"/>
    <mergeCell ref="G15:H15"/>
    <mergeCell ref="I15:J15"/>
    <mergeCell ref="E16:F16"/>
    <mergeCell ref="G16:H16"/>
    <mergeCell ref="I16:J16"/>
    <mergeCell ref="E17:F17"/>
    <mergeCell ref="G17:H17"/>
    <mergeCell ref="I17:J17"/>
    <mergeCell ref="E12:F12"/>
    <mergeCell ref="E22:F22"/>
    <mergeCell ref="G22:H22"/>
    <mergeCell ref="I22:J22"/>
    <mergeCell ref="E18:F18"/>
    <mergeCell ref="G18:H18"/>
    <mergeCell ref="I18:J18"/>
    <mergeCell ref="E19:F19"/>
    <mergeCell ref="G19:H19"/>
    <mergeCell ref="I19:J19"/>
    <mergeCell ref="E20:F20"/>
    <mergeCell ref="G20:H20"/>
    <mergeCell ref="I20:J20"/>
    <mergeCell ref="E21:F21"/>
    <mergeCell ref="G21:H21"/>
    <mergeCell ref="I21:J21"/>
    <mergeCell ref="B27:J27"/>
    <mergeCell ref="E28:F28"/>
    <mergeCell ref="G28:H28"/>
    <mergeCell ref="E24:F24"/>
    <mergeCell ref="G24:H24"/>
    <mergeCell ref="I24:J24"/>
    <mergeCell ref="E25:F25"/>
    <mergeCell ref="G25:H25"/>
    <mergeCell ref="I25:J25"/>
    <mergeCell ref="E26:F26"/>
    <mergeCell ref="G26:H26"/>
    <mergeCell ref="I26:J26"/>
    <mergeCell ref="I28:J28"/>
    <mergeCell ref="E29:F29"/>
    <mergeCell ref="G29:H29"/>
    <mergeCell ref="I29:J29"/>
    <mergeCell ref="B38:L38"/>
    <mergeCell ref="E34:F34"/>
    <mergeCell ref="G34:H34"/>
    <mergeCell ref="I34:J34"/>
    <mergeCell ref="E31:F31"/>
    <mergeCell ref="G31:H31"/>
    <mergeCell ref="I31:J31"/>
    <mergeCell ref="E32:F32"/>
    <mergeCell ref="G32:H32"/>
    <mergeCell ref="I32:J32"/>
  </mergeCells>
  <printOptions horizontalCentered="1"/>
  <pageMargins left="0.7" right="0.7" top="0.75" bottom="0.75" header="0.3" footer="0.3"/>
  <pageSetup scale="46"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Klassify>
  <SNO>1</SNO>
  <KDate>2024-07-29 15:39:49</KDate>
  <Classification>SEBI-CONFIDENTIAL</Classification>
  <Subclassification/>
  <HostName>MUM0112331</HostName>
  <Domain_User>SEBINT/2331</Domain_User>
  <IPAdd>10.21.49.40</IPAdd>
  <FilePath>C:\Users\2331\AppData\Local\Microsoft\Windows\INetCache\Content.Outlook\XJTK2SSD\1. APMI Fee Illustration- Final Submission (003).xlsx</FilePath>
  <KID>6C3C8C09D795638578643890464979</KID>
  <UniqueName/>
  <Suggested/>
  <Justification/>
</Klassify>
</file>

<file path=customXml/itemProps1.xml><?xml version="1.0" encoding="utf-8"?>
<ds:datastoreItem xmlns:ds="http://schemas.openxmlformats.org/officeDocument/2006/customXml" ds:itemID="{4129B68D-1CFD-4A3F-B60D-0A6CDAB7AB0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Multi Year- Variable Fees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 Bohra</dc:creator>
  <cp:lastModifiedBy>Rahul Chaudhari</cp:lastModifiedBy>
  <cp:lastPrinted>2024-07-29T09:59:59Z</cp:lastPrinted>
  <dcterms:created xsi:type="dcterms:W3CDTF">2024-06-06T09:43:50Z</dcterms:created>
  <dcterms:modified xsi:type="dcterms:W3CDTF">2024-12-05T06:15:02Z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SEBI-CONFIDENTIAL</vt:lpwstr>
  </property>
  <property fmtid="{D5CDD505-2E9C-101B-9397-08002B2CF9AE}" pid="3" name="Rules">
    <vt:lpwstr/>
  </property>
  <property fmtid="{D5CDD505-2E9C-101B-9397-08002B2CF9AE}" pid="4" name="KID">
    <vt:lpwstr>6C3C8C09D795638578643890464979</vt:lpwstr>
  </property>
</Properties>
</file>